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tmp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tables/table2.xml" ContentType="application/vnd.openxmlformats-officedocument.spreadsheetml.tab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8.xml" ContentType="application/vnd.openxmlformats-officedocument.drawing+xml"/>
  <Override PartName="/xl/tables/table7.xml" ContentType="application/vnd.openxmlformats-officedocument.spreadsheetml.table+xml"/>
  <Override PartName="/xl/drawings/drawing19.xml" ContentType="application/vnd.openxmlformats-officedocument.drawing+xml"/>
  <Override PartName="/xl/tables/table8.xml" ContentType="application/vnd.openxmlformats-officedocument.spreadsheetml.table+xml"/>
  <Override PartName="/xl/comments1.xml" ContentType="application/vnd.openxmlformats-officedocument.spreadsheetml.comments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22.xml" ContentType="application/vnd.openxmlformats-officedocument.drawing+xml"/>
  <Override PartName="/xl/tables/table16.xml" ContentType="application/vnd.openxmlformats-officedocument.spreadsheetml.table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drawings/drawing26.xml" ContentType="application/vnd.openxmlformats-officedocument.drawing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drawings/drawing27.xml" ContentType="application/vnd.openxmlformats-officedocument.drawing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8.xml" ContentType="application/vnd.openxmlformats-officedocument.drawing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drawings/drawing32.xml" ContentType="application/vnd.openxmlformats-officedocument.drawing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drawings/drawing33.xml" ContentType="application/vnd.openxmlformats-officedocument.drawing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drawings/drawing37.xml" ContentType="application/vnd.openxmlformats-officedocument.drawing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drawings/drawing38.xml" ContentType="application/vnd.openxmlformats-officedocument.drawing+xml"/>
  <Override PartName="/xl/tables/table43.xml" ContentType="application/vnd.openxmlformats-officedocument.spreadsheetml.table+xml"/>
  <Override PartName="/xl/drawings/drawing39.xml" ContentType="application/vnd.openxmlformats-officedocument.drawing+xml"/>
  <Override PartName="/xl/tables/table44.xml" ContentType="application/vnd.openxmlformats-officedocument.spreadsheetml.table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drawings/drawing43.xml" ContentType="application/vnd.openxmlformats-officedocument.drawing+xml"/>
  <Override PartName="/xl/tables/table47.xml" ContentType="application/vnd.openxmlformats-officedocument.spreadsheetml.table+xml"/>
  <Override PartName="/xl/drawings/drawing44.xml" ContentType="application/vnd.openxmlformats-officedocument.drawing+xml"/>
  <Override PartName="/xl/tables/table48.xml" ContentType="application/vnd.openxmlformats-officedocument.spreadsheetml.table+xml"/>
  <Override PartName="/xl/drawings/drawing45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drawings/drawing46.xml" ContentType="application/vnd.openxmlformats-officedocument.drawing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drawings/drawing47.xml" ContentType="application/vnd.openxmlformats-officedocument.drawing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drawings/drawing48.xml" ContentType="application/vnd.openxmlformats-officedocument.drawing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drawings/drawing49.xml" ContentType="application/vnd.openxmlformats-officedocument.drawing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drawings/drawing50.xml" ContentType="application/vnd.openxmlformats-officedocument.drawing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drawings/drawing51.xml" ContentType="application/vnd.openxmlformats-officedocument.drawing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drawings/drawing52.xml" ContentType="application/vnd.openxmlformats-officedocument.drawing+xml"/>
  <Override PartName="/xl/tables/table66.xml" ContentType="application/vnd.openxmlformats-officedocument.spreadsheetml.table+xml"/>
  <Override PartName="/xl/drawings/drawing53.xml" ContentType="application/vnd.openxmlformats-officedocument.drawing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drawings/drawing57.xml" ContentType="application/vnd.openxmlformats-officedocument.drawing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drawings/drawing58.xml" ContentType="application/vnd.openxmlformats-officedocument.drawing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drawings/drawing59.xml" ContentType="application/vnd.openxmlformats-officedocument.drawing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drawings/drawing60.xml" ContentType="application/vnd.openxmlformats-officedocument.drawing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drawings/drawing61.xml" ContentType="application/vnd.openxmlformats-officedocument.drawing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drawings/drawing62.xml" ContentType="application/vnd.openxmlformats-officedocument.drawing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comments2.xml" ContentType="application/vnd.openxmlformats-officedocument.spreadsheetml.comments+xml"/>
  <Override PartName="/xl/drawings/drawing63.xml" ContentType="application/vnd.openxmlformats-officedocument.drawing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drawings/drawing64.xml" ContentType="application/vnd.openxmlformats-officedocument.drawing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drawings/drawing65.xml" ContentType="application/vnd.openxmlformats-officedocument.drawing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drawings/drawing66.xml" ContentType="application/vnd.openxmlformats-officedocument.drawing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drawings/drawing67.xml" ContentType="application/vnd.openxmlformats-officedocument.drawing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drawings/drawing68.xml" ContentType="application/vnd.openxmlformats-officedocument.drawing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drawings/drawing69.xml" ContentType="application/vnd.openxmlformats-officedocument.drawing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drawings/drawing70.xml" ContentType="application/vnd.openxmlformats-officedocument.drawing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tables/table103.xml" ContentType="application/vnd.openxmlformats-officedocument.spreadsheetml.table+xml"/>
  <Override PartName="/xl/comments3.xml" ContentType="application/vnd.openxmlformats-officedocument.spreadsheetml.comments+xml"/>
  <Override PartName="/xl/drawings/drawing74.xml" ContentType="application/vnd.openxmlformats-officedocument.drawing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drawings/drawing75.xml" ContentType="application/vnd.openxmlformats-officedocument.drawing+xml"/>
  <Override PartName="/xl/tables/table106.xml" ContentType="application/vnd.openxmlformats-officedocument.spreadsheetml.table+xml"/>
  <Override PartName="/xl/drawings/drawing76.xml" ContentType="application/vnd.openxmlformats-officedocument.drawing+xml"/>
  <Override PartName="/xl/tables/table107.xml" ContentType="application/vnd.openxmlformats-officedocument.spreadsheetml.table+xml"/>
  <Override PartName="/xl/drawings/drawing77.xml" ContentType="application/vnd.openxmlformats-officedocument.drawing+xml"/>
  <Override PartName="/xl/tables/table108.xml" ContentType="application/vnd.openxmlformats-officedocument.spreadsheetml.table+xml"/>
  <Override PartName="/xl/drawings/drawing78.xml" ContentType="application/vnd.openxmlformats-officedocument.drawing+xml"/>
  <Override PartName="/xl/tables/table109.xml" ContentType="application/vnd.openxmlformats-officedocument.spreadsheetml.table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tables/table110.xml" ContentType="application/vnd.openxmlformats-officedocument.spreadsheetml.table+xml"/>
  <Override PartName="/xl/drawings/drawing86.xml" ContentType="application/vnd.openxmlformats-officedocument.drawing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tables/table117.xml" ContentType="application/vnd.openxmlformats-officedocument.spreadsheetml.table+xml"/>
  <Override PartName="/xl/drawings/drawing94.xml" ContentType="application/vnd.openxmlformats-officedocument.drawing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drawings/drawing95.xml" ContentType="application/vnd.openxmlformats-officedocument.drawing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drawings/drawing96.xml" ContentType="application/vnd.openxmlformats-officedocument.drawing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comments4.xml" ContentType="application/vnd.openxmlformats-officedocument.spreadsheetml.comments+xml"/>
  <Override PartName="/xl/tables/table125.xml" ContentType="application/vnd.openxmlformats-officedocument.spreadsheetml.table+xml"/>
  <Override PartName="/xl/drawings/drawing97.xml" ContentType="application/vnd.openxmlformats-officedocument.drawing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drawings/drawing98.xml" ContentType="application/vnd.openxmlformats-officedocument.drawing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925"/>
  <workbookPr codeName="EstaPasta_de_trabalho" defaultThemeVersion="164011"/>
  <mc:AlternateContent xmlns:mc="http://schemas.openxmlformats.org/markup-compatibility/2006">
    <mc:Choice Requires="x15">
      <x15ac:absPath xmlns:x15ac="http://schemas.microsoft.com/office/spreadsheetml/2010/11/ac" url="C:\Users\felix\Desktop\"/>
    </mc:Choice>
  </mc:AlternateContent>
  <bookViews>
    <workbookView xWindow="0" yWindow="0" windowWidth="20490" windowHeight="8310" tabRatio="865"/>
  </bookViews>
  <sheets>
    <sheet name="CAP01 - TÉNICAS DE INTERVALOS" sheetId="1" r:id="rId1"/>
    <sheet name="INTRODUÇÃO CAP01" sheetId="3" r:id="rId2"/>
    <sheet name="Congelamento e Referência" sheetId="4" r:id="rId3"/>
    <sheet name="Atividade 1 - Cotações" sheetId="5" r:id="rId4"/>
    <sheet name="Atividade 2 - Lista de Produtos" sheetId="8" r:id="rId5"/>
    <sheet name="Atividade 3 - Tabuada" sheetId="9" r:id="rId6"/>
    <sheet name="CAP02 - COLAR ESPECIAL" sheetId="10" r:id="rId7"/>
    <sheet name="INTRODUÇÃO CAP02" sheetId="13" r:id="rId8"/>
    <sheet name="Colar Especial" sheetId="11" r:id="rId9"/>
    <sheet name="Atividade 4 - Colagens" sheetId="14" r:id="rId10"/>
    <sheet name="CAP03 - LISTAS" sheetId="15" r:id="rId11"/>
    <sheet name="INTRODUÇÃO CAP03" sheetId="17" r:id="rId12"/>
    <sheet name="Listas Personalizadas" sheetId="16" r:id="rId13"/>
    <sheet name="Atividade 5 - Listas" sheetId="18" r:id="rId14"/>
    <sheet name="CAP04 - FORMATOS PERSONALIZADOS" sheetId="20" r:id="rId15"/>
    <sheet name="INTRODUÇÃO CAP04" sheetId="19" r:id="rId16"/>
    <sheet name="Data, Hora e Especiais" sheetId="21" r:id="rId17"/>
    <sheet name="Atividade 6 - Pedidos" sheetId="22" r:id="rId18"/>
    <sheet name="Atividade 7 - Horas Extras" sheetId="47" r:id="rId19"/>
    <sheet name="CAP05 - AUDITORIA DE FÓRMULAS" sheetId="23" r:id="rId20"/>
    <sheet name="INTRODUÇÃO CAP05" sheetId="24" r:id="rId21"/>
    <sheet name="Auditoria e Fórmulas 3D" sheetId="25" r:id="rId22"/>
    <sheet name="Janeiro" sheetId="26" r:id="rId23"/>
    <sheet name="Fevereiro" sheetId="27" r:id="rId24"/>
    <sheet name="Março" sheetId="28" r:id="rId25"/>
    <sheet name="Total Meses" sheetId="29" r:id="rId26"/>
    <sheet name="CAP06 - FUNÇÕES MATEMÁTICAS" sheetId="31" r:id="rId27"/>
    <sheet name="INTRODUÇÃO CAP06" sheetId="32" r:id="rId28"/>
    <sheet name="AleatórioEntre" sheetId="33" r:id="rId29"/>
    <sheet name="Arred, Teto, Marred" sheetId="34" r:id="rId30"/>
    <sheet name="Atividade 8 - Multas" sheetId="36" r:id="rId31"/>
    <sheet name="Atividade 9 - Conv. de Medidas" sheetId="35" r:id="rId32"/>
    <sheet name="CAP07 - FUNÇÕES ESTATÍSTICAS" sheetId="37" r:id="rId33"/>
    <sheet name="INTRODUÇÃO CAP07" sheetId="38" r:id="rId34"/>
    <sheet name="Maior, Menor, Ordem.Eq" sheetId="39" r:id="rId35"/>
    <sheet name="Atividade 10 - Ranking" sheetId="40" r:id="rId36"/>
    <sheet name="Atividade 11 - Vendas" sheetId="44" r:id="rId37"/>
    <sheet name="CAP08 – FUNÇÕES DE DATA" sheetId="42" r:id="rId38"/>
    <sheet name="INTRODUÇÃO CAP08" sheetId="45" r:id="rId39"/>
    <sheet name="DIA.DA.SEMANA" sheetId="48" r:id="rId40"/>
    <sheet name="NÚMSEMANA" sheetId="49" r:id="rId41"/>
    <sheet name="DIAS e DIAS360" sheetId="53" r:id="rId42"/>
    <sheet name="Atividade 12 - Término Projeto" sheetId="54" r:id="rId43"/>
    <sheet name="CAP09 - FUNÇÕES LÓGICAS" sheetId="55" r:id="rId44"/>
    <sheet name="INTRODUÇÃO CAP09" sheetId="102" r:id="rId45"/>
    <sheet name="Atividade 13 - SE" sheetId="56" r:id="rId46"/>
    <sheet name="SE Aninhado" sheetId="57" r:id="rId47"/>
    <sheet name="Atividade 14 - Estoque" sheetId="58" r:id="rId48"/>
    <sheet name="Atividade 15 - Cobrança" sheetId="59" r:id="rId49"/>
    <sheet name="SOMASE, MÉDIASE, CONT.SE" sheetId="61" r:id="rId50"/>
    <sheet name=" Atividade 17 - Total por curso" sheetId="62" r:id="rId51"/>
    <sheet name="Atividade 18 - Total por marca" sheetId="63" r:id="rId52"/>
    <sheet name="Atividade 19 - Vendas" sheetId="66" r:id="rId53"/>
    <sheet name="Atividade 20 - Vendas por curso" sheetId="67" r:id="rId54"/>
    <sheet name="Atividade 21 - Vendas por marca" sheetId="68" r:id="rId55"/>
    <sheet name="SEERRO" sheetId="73" r:id="rId56"/>
    <sheet name="Atividade 22 - IMC" sheetId="74" r:id="rId57"/>
    <sheet name="CAP10 - PESQUISA E REFERÊNCIA" sheetId="69" r:id="rId58"/>
    <sheet name="INTRODUÇÃO CAP10" sheetId="72" r:id="rId59"/>
    <sheet name="PROCV (Aproximação)" sheetId="70" r:id="rId60"/>
    <sheet name="PROCV (Exatidão)" sheetId="71" r:id="rId61"/>
    <sheet name="PROCH (Aproximação)" sheetId="75" r:id="rId62"/>
    <sheet name="PROCH (Exatidão)" sheetId="76" r:id="rId63"/>
    <sheet name="PROC (vetorial)" sheetId="77" r:id="rId64"/>
    <sheet name="PROC (matricial)" sheetId="78" r:id="rId65"/>
    <sheet name="SENÃODISP" sheetId="79" r:id="rId66"/>
    <sheet name="Atividade 23 - Loja Brinquedos" sheetId="85" r:id="rId67"/>
    <sheet name="Atividade 24 - Funcionários" sheetId="83" r:id="rId68"/>
    <sheet name="Base Funcionários" sheetId="84" r:id="rId69"/>
    <sheet name="Atividade 25 - Orçamento" sheetId="86" r:id="rId70"/>
    <sheet name="Fornecedor X" sheetId="87" r:id="rId71"/>
    <sheet name="Fornecedor Y" sheetId="88" r:id="rId72"/>
    <sheet name="Fornecedor Z" sheetId="89" r:id="rId73"/>
    <sheet name="PROCV com SE" sheetId="90" r:id="rId74"/>
    <sheet name="PROCV com CHAVE" sheetId="93" r:id="rId75"/>
    <sheet name="Atividade 26 - Metais" sheetId="91" r:id="rId76"/>
    <sheet name="Atividade 27 - Vendas Farmácia" sheetId="92" r:id="rId77"/>
    <sheet name="Atividade 28 - Lista de Vendas" sheetId="94" r:id="rId78"/>
    <sheet name="CAP11 – FUNÇÕES DE TEXTO" sheetId="43" r:id="rId79"/>
    <sheet name="INTRODUÇÃO CAP11" sheetId="46" r:id="rId80"/>
    <sheet name="Localizar e Procurar" sheetId="95" r:id="rId81"/>
    <sheet name="Dir,Esq, Núm.caract e Ext.Texto" sheetId="96" r:id="rId82"/>
    <sheet name="Substituir" sheetId="97" r:id="rId83"/>
    <sheet name="Texto" sheetId="98" r:id="rId84"/>
    <sheet name="Atividade 29 - Composições" sheetId="99" r:id="rId85"/>
    <sheet name="Atividade 30 - Ext Referenciada" sheetId="101" r:id="rId86"/>
    <sheet name="CAP12 - CONSOLIDAÇÃO DE DADOS" sheetId="103" r:id="rId87"/>
    <sheet name="INTRODUÇÃO CAP12" sheetId="104" r:id="rId88"/>
    <sheet name="Análise 1" sheetId="109" r:id="rId89"/>
    <sheet name="Análise 2" sheetId="110" r:id="rId90"/>
    <sheet name="Análise 3" sheetId="137" r:id="rId91"/>
    <sheet name="Análise Geral" sheetId="112" r:id="rId92"/>
    <sheet name="Atividade 31 - Consolidação" sheetId="108" r:id="rId93"/>
    <sheet name="2013" sheetId="105" r:id="rId94"/>
    <sheet name="2014" sheetId="106" r:id="rId95"/>
    <sheet name="2015" sheetId="107" r:id="rId96"/>
    <sheet name="CAP13 - GRÁFICOS" sheetId="113" r:id="rId97"/>
    <sheet name="INTRODUÇÃO CAP13" sheetId="114" r:id="rId98"/>
    <sheet name="Guia Visual" sheetId="115" r:id="rId99"/>
    <sheet name="Escala Logarítmica" sheetId="134" r:id="rId100"/>
    <sheet name="Painel" sheetId="118" r:id="rId101"/>
    <sheet name="Indicadores" sheetId="120" r:id="rId102"/>
    <sheet name="CAP14 - MINIGRÁFICOS" sheetId="122" r:id="rId103"/>
    <sheet name="INTRODUÇÃO CAP14" sheetId="121" r:id="rId104"/>
    <sheet name="Vendas por Geografia" sheetId="124" r:id="rId105"/>
    <sheet name="Atividade 32 - Poupança 2015" sheetId="123" r:id="rId106"/>
    <sheet name="CAP15 - HIPERLINK" sheetId="125" r:id="rId107"/>
    <sheet name="INTRODUÇÃO CAP15" sheetId="126" r:id="rId108"/>
    <sheet name="Links" sheetId="127" r:id="rId109"/>
    <sheet name="Atividades de Fixação(OPCIONAL)" sheetId="128" r:id="rId110"/>
    <sheet name="Atividade 01 - Entrega" sheetId="60" r:id="rId111"/>
    <sheet name="Atividade 02 - Multas" sheetId="81" r:id="rId112"/>
    <sheet name="Base de Multas" sheetId="82" r:id="rId113"/>
    <sheet name="Atividade 03 - General Osório" sheetId="129" r:id="rId114"/>
    <sheet name="Atividade 04 - PS" sheetId="130" r:id="rId115"/>
    <sheet name="Base - Atividade 04" sheetId="131" r:id="rId116"/>
    <sheet name="Atividade 05 - Folha Pagamento" sheetId="132" r:id="rId117"/>
    <sheet name="Base - Atividade 05" sheetId="133" r:id="rId118"/>
    <sheet name="Atividade 06 - Análise Geral" sheetId="117" r:id="rId119"/>
    <sheet name="Atvidade 07 - Total por Marca" sheetId="136" r:id="rId120"/>
  </sheets>
  <externalReferences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</externalReferences>
  <definedNames>
    <definedName name="_mm250" localSheetId="50">[1]Analise!$A$1</definedName>
    <definedName name="_mm250" localSheetId="41">[1]Analise!$A$1</definedName>
    <definedName name="_mm250">[2]Analise!$A$1</definedName>
    <definedName name="a" localSheetId="50" hidden="1">{"azul",#N/A,FALSE,"geral";"verde",#N/A,FALSE,"geral";"vermelho",#N/A,FALSE,"geral"}</definedName>
    <definedName name="a" localSheetId="26" hidden="1">{"azul",#N/A,FALSE,"geral";"verde",#N/A,FALSE,"geral";"vermelho",#N/A,FALSE,"geral"}</definedName>
    <definedName name="a" localSheetId="41" hidden="1">{"azul",#N/A,FALSE,"geral";"verde",#N/A,FALSE,"geral";"vermelho",#N/A,FALSE,"geral"}</definedName>
    <definedName name="a" localSheetId="1" hidden="1">{"azul",#N/A,FALSE,"geral";"verde",#N/A,FALSE,"geral";"vermelho",#N/A,FALSE,"geral"}</definedName>
    <definedName name="a" hidden="1">{"azul",#N/A,FALSE,"geral";"verde",#N/A,FALSE,"geral";"vermelho",#N/A,FALSE,"geral"}</definedName>
    <definedName name="aa" localSheetId="50" hidden="1">{"Normal","receita baixa",TRUE,"CENÁRIO ATUAL";"Linhas de Totais","despesa alta",TRUE,"CENÁRIO ATUAL";"Primeiros Meses","despesa baixa",TRUE,"CENÁRIO ATUAL";"Últimos Meses","receita alta",TRUE,"CENÁRIO ATUAL"}</definedName>
    <definedName name="aa" localSheetId="26" hidden="1">{"Normal","receita baixa",TRUE,"CENÁRIO ATUAL";"Linhas de Totais","despesa alta",TRUE,"CENÁRIO ATUAL";"Primeiros Meses","despesa baixa",TRUE,"CENÁRIO ATUAL";"Últimos Meses","receita alta",TRUE,"CENÁRIO ATUAL"}</definedName>
    <definedName name="aa" localSheetId="41" hidden="1">{"Normal","receita baixa",TRUE,"CENÁRIO ATUAL";"Linhas de Totais","despesa alta",TRUE,"CENÁRIO ATUAL";"Primeiros Meses","despesa baixa",TRUE,"CENÁRIO ATUAL";"Últimos Meses","receita alta",TRUE,"CENÁRIO ATUAL"}</definedName>
    <definedName name="aa" localSheetId="1" hidden="1">{"Normal","receita baixa",TRUE,"CENÁRIO ATUAL";"Linhas de Totais","despesa alta",TRUE,"CENÁRIO ATUAL";"Primeiros Meses","despesa baixa",TRUE,"CENÁRIO ATUAL";"Últimos Meses","receita alta",TRUE,"CENÁRIO ATUAL"}</definedName>
    <definedName name="aa" hidden="1">{"Normal","receita baixa",TRUE,"CENÁRIO ATUAL";"Linhas de Totais","despesa alta",TRUE,"CENÁRIO ATUAL";"Primeiros Meses","despesa baixa",TRUE,"CENÁRIO ATUAL";"Últimos Meses","receita alta",TRUE,"CENÁRIO ATUAL"}</definedName>
    <definedName name="aaa" localSheetId="50" hidden="1">{"azul",#N/A,FALSE,"geral";"verde",#N/A,FALSE,"geral";"vermelho",#N/A,FALSE,"geral"}</definedName>
    <definedName name="aaa" localSheetId="26" hidden="1">{"azul",#N/A,FALSE,"geral";"verde",#N/A,FALSE,"geral";"vermelho",#N/A,FALSE,"geral"}</definedName>
    <definedName name="aaa" localSheetId="41" hidden="1">{"azul",#N/A,FALSE,"geral";"verde",#N/A,FALSE,"geral";"vermelho",#N/A,FALSE,"geral"}</definedName>
    <definedName name="aaa" localSheetId="1" hidden="1">{"azul",#N/A,FALSE,"geral";"verde",#N/A,FALSE,"geral";"vermelho",#N/A,FALSE,"geral"}</definedName>
    <definedName name="aaa" hidden="1">{"azul",#N/A,FALSE,"geral";"verde",#N/A,FALSE,"geral";"vermelho",#N/A,FALSE,"geral"}</definedName>
    <definedName name="aaaa" localSheetId="50" hidden="1">#REF!</definedName>
    <definedName name="aaaa" localSheetId="26" hidden="1">#REF!</definedName>
    <definedName name="aaaa" localSheetId="37" hidden="1">#REF!</definedName>
    <definedName name="aaaa" localSheetId="78" hidden="1">#REF!</definedName>
    <definedName name="aaaa" localSheetId="11" hidden="1">#REF!</definedName>
    <definedName name="aaaa" localSheetId="38" hidden="1">#REF!</definedName>
    <definedName name="aaaa" localSheetId="79" hidden="1">#REF!</definedName>
    <definedName name="aaaa" hidden="1">#REF!</definedName>
    <definedName name="anscount" hidden="1">1</definedName>
    <definedName name="aumento" localSheetId="50">'[3]PAGAMENTO FOLHA'!$D$12:$F$16</definedName>
    <definedName name="aumento" localSheetId="41">'[3]PAGAMENTO FOLHA'!$D$12:$F$16</definedName>
    <definedName name="aumento">'[4]PAGAMENTO FOLHA'!$D$12:$F$16</definedName>
    <definedName name="b" localSheetId="50" hidden="1">{"azul",#N/A,FALSE,"geral";"verde",#N/A,FALSE,"geral";"vermelho",#N/A,FALSE,"geral"}</definedName>
    <definedName name="b" localSheetId="26" hidden="1">{"azul",#N/A,FALSE,"geral";"verde",#N/A,FALSE,"geral";"vermelho",#N/A,FALSE,"geral"}</definedName>
    <definedName name="b" localSheetId="41" hidden="1">{"azul",#N/A,FALSE,"geral";"verde",#N/A,FALSE,"geral";"vermelho",#N/A,FALSE,"geral"}</definedName>
    <definedName name="b" localSheetId="1" hidden="1">{"azul",#N/A,FALSE,"geral";"verde",#N/A,FALSE,"geral";"vermelho",#N/A,FALSE,"geral"}</definedName>
    <definedName name="b" hidden="1">{"azul",#N/A,FALSE,"geral";"verde",#N/A,FALSE,"geral";"vermelho",#N/A,FALSE,"geral"}</definedName>
    <definedName name="ba" localSheetId="50" hidden="1">{"azul",#N/A,FALSE,"geral";"verde",#N/A,FALSE,"geral";"vermelho",#N/A,FALSE,"geral"}</definedName>
    <definedName name="ba" localSheetId="26" hidden="1">{"azul",#N/A,FALSE,"geral";"verde",#N/A,FALSE,"geral";"vermelho",#N/A,FALSE,"geral"}</definedName>
    <definedName name="ba" localSheetId="41" hidden="1">{"azul",#N/A,FALSE,"geral";"verde",#N/A,FALSE,"geral";"vermelho",#N/A,FALSE,"geral"}</definedName>
    <definedName name="ba" localSheetId="1" hidden="1">{"azul",#N/A,FALSE,"geral";"verde",#N/A,FALSE,"geral";"vermelho",#N/A,FALSE,"geral"}</definedName>
    <definedName name="ba" hidden="1">{"azul",#N/A,FALSE,"geral";"verde",#N/A,FALSE,"geral";"vermelho",#N/A,FALSE,"geral"}</definedName>
    <definedName name="BBB" localSheetId="50" hidden="1">{"Integral",#N/A,FALSE,"Plan1"}</definedName>
    <definedName name="BBB" localSheetId="26" hidden="1">{"Integral",#N/A,FALSE,"Plan1"}</definedName>
    <definedName name="BBB" localSheetId="41" hidden="1">{"Integral",#N/A,FALSE,"Plan1"}</definedName>
    <definedName name="BBB" localSheetId="1" hidden="1">{"Integral",#N/A,FALSE,"Plan1"}</definedName>
    <definedName name="BBB" hidden="1">{"Integral",#N/A,FALSE,"Plan1"}</definedName>
    <definedName name="cargos" localSheetId="50">[3]cargos!$A$11:$C$17</definedName>
    <definedName name="cargos" localSheetId="41">[3]cargos!$A$11:$C$17</definedName>
    <definedName name="cargos">[4]cargos!$A$11:$C$17</definedName>
    <definedName name="Carlos" localSheetId="50">#REF!</definedName>
    <definedName name="Carlos" localSheetId="26">#REF!</definedName>
    <definedName name="Carlos" localSheetId="37">#REF!</definedName>
    <definedName name="Carlos" localSheetId="78">#REF!</definedName>
    <definedName name="Carlos" localSheetId="41">#REF!</definedName>
    <definedName name="Carlos" localSheetId="11">#REF!</definedName>
    <definedName name="Carlos" localSheetId="38">#REF!</definedName>
    <definedName name="Carlos" localSheetId="79">#REF!</definedName>
    <definedName name="Carlos">#REF!</definedName>
    <definedName name="comissão" localSheetId="50">[3]MAGAZINE!$E$11:$G$16</definedName>
    <definedName name="comissão" localSheetId="41">[3]MAGAZINE!$E$11:$G$16</definedName>
    <definedName name="comissão">[4]MAGAZINE!$E$11:$G$16</definedName>
    <definedName name="Compras" localSheetId="50">[3]solicitação!$F$6:$H$23</definedName>
    <definedName name="Compras" localSheetId="41">[3]solicitação!$F$6:$H$23</definedName>
    <definedName name="Compras">[4]solicitação!$F$6:$H$23</definedName>
    <definedName name="conf" localSheetId="50" hidden="1">{"azul",#N/A,FALSE,"geral";"verde",#N/A,FALSE,"geral";"vermelho",#N/A,FALSE,"geral"}</definedName>
    <definedName name="conf" localSheetId="26" hidden="1">{"azul",#N/A,FALSE,"geral";"verde",#N/A,FALSE,"geral";"vermelho",#N/A,FALSE,"geral"}</definedName>
    <definedName name="conf" localSheetId="41" hidden="1">{"azul",#N/A,FALSE,"geral";"verde",#N/A,FALSE,"geral";"vermelho",#N/A,FALSE,"geral"}</definedName>
    <definedName name="conf" localSheetId="1" hidden="1">{"azul",#N/A,FALSE,"geral";"verde",#N/A,FALSE,"geral";"vermelho",#N/A,FALSE,"geral"}</definedName>
    <definedName name="conf" hidden="1">{"azul",#N/A,FALSE,"geral";"verde",#N/A,FALSE,"geral";"vermelho",#N/A,FALSE,"geral"}</definedName>
    <definedName name="conf1" localSheetId="50" hidden="1">{"azul",#N/A,FALSE,"geral";"verde",#N/A,FALSE,"geral";"vermelho",#N/A,FALSE,"geral"}</definedName>
    <definedName name="conf1" localSheetId="26" hidden="1">{"azul",#N/A,FALSE,"geral";"verde",#N/A,FALSE,"geral";"vermelho",#N/A,FALSE,"geral"}</definedName>
    <definedName name="conf1" localSheetId="41" hidden="1">{"azul",#N/A,FALSE,"geral";"verde",#N/A,FALSE,"geral";"vermelho",#N/A,FALSE,"geral"}</definedName>
    <definedName name="conf1" localSheetId="1" hidden="1">{"azul",#N/A,FALSE,"geral";"verde",#N/A,FALSE,"geral";"vermelho",#N/A,FALSE,"geral"}</definedName>
    <definedName name="conf1" hidden="1">{"azul",#N/A,FALSE,"geral";"verde",#N/A,FALSE,"geral";"vermelho",#N/A,FALSE,"geral"}</definedName>
    <definedName name="d" localSheetId="50" hidden="1">{"azul",#N/A,FALSE,"geral";"verde",#N/A,FALSE,"geral";"vermelho",#N/A,FALSE,"geral"}</definedName>
    <definedName name="d" localSheetId="26" hidden="1">{"azul",#N/A,FALSE,"geral";"verde",#N/A,FALSE,"geral";"vermelho",#N/A,FALSE,"geral"}</definedName>
    <definedName name="d" localSheetId="41" hidden="1">{"azul",#N/A,FALSE,"geral";"verde",#N/A,FALSE,"geral";"vermelho",#N/A,FALSE,"geral"}</definedName>
    <definedName name="d" localSheetId="1" hidden="1">{"azul",#N/A,FALSE,"geral";"verde",#N/A,FALSE,"geral";"vermelho",#N/A,FALSE,"geral"}</definedName>
    <definedName name="d" hidden="1">{"azul",#N/A,FALSE,"geral";"verde",#N/A,FALSE,"geral";"vermelho",#N/A,FALSE,"geral"}</definedName>
    <definedName name="da" localSheetId="50" hidden="1">{"azul",#N/A,FALSE,"geral";"verde",#N/A,FALSE,"geral";"vermelho",#N/A,FALSE,"geral"}</definedName>
    <definedName name="da" localSheetId="26" hidden="1">{"azul",#N/A,FALSE,"geral";"verde",#N/A,FALSE,"geral";"vermelho",#N/A,FALSE,"geral"}</definedName>
    <definedName name="da" localSheetId="41" hidden="1">{"azul",#N/A,FALSE,"geral";"verde",#N/A,FALSE,"geral";"vermelho",#N/A,FALSE,"geral"}</definedName>
    <definedName name="da" localSheetId="1" hidden="1">{"azul",#N/A,FALSE,"geral";"verde",#N/A,FALSE,"geral";"vermelho",#N/A,FALSE,"geral"}</definedName>
    <definedName name="da" hidden="1">{"azul",#N/A,FALSE,"geral";"verde",#N/A,FALSE,"geral";"vermelho",#N/A,FALSE,"geral"}</definedName>
    <definedName name="ddd" localSheetId="50" hidden="1">{"azul",#N/A,FALSE,"geral";"verde",#N/A,FALSE,"geral";"vermelho",#N/A,FALSE,"geral"}</definedName>
    <definedName name="ddd" localSheetId="26" hidden="1">{"azul",#N/A,FALSE,"geral";"verde",#N/A,FALSE,"geral";"vermelho",#N/A,FALSE,"geral"}</definedName>
    <definedName name="ddd" localSheetId="41" hidden="1">{"azul",#N/A,FALSE,"geral";"verde",#N/A,FALSE,"geral";"vermelho",#N/A,FALSE,"geral"}</definedName>
    <definedName name="ddd" localSheetId="1" hidden="1">{"azul",#N/A,FALSE,"geral";"verde",#N/A,FALSE,"geral";"vermelho",#N/A,FALSE,"geral"}</definedName>
    <definedName name="ddd" hidden="1">{"azul",#N/A,FALSE,"geral";"verde",#N/A,FALSE,"geral";"vermelho",#N/A,FALSE,"geral"}</definedName>
    <definedName name="DFDFD" localSheetId="50" hidden="1">{#N/A,"Médio",TRUE,"Plan30";"3º Trimestre Geral",#N/A,TRUE,"1º Trimestre"}</definedName>
    <definedName name="DFDFD" localSheetId="26" hidden="1">{#N/A,"Médio",TRUE,"Plan30";"3º Trimestre Geral",#N/A,TRUE,"1º Trimestre"}</definedName>
    <definedName name="DFDFD" localSheetId="41" hidden="1">{#N/A,"Médio",TRUE,"Plan30";"3º Trimestre Geral",#N/A,TRUE,"1º Trimestre"}</definedName>
    <definedName name="DFDFD" localSheetId="1" hidden="1">{#N/A,"Médio",TRUE,"Plan30";"3º Trimestre Geral",#N/A,TRUE,"1º Trimestre"}</definedName>
    <definedName name="DFDFD" hidden="1">{#N/A,"Médio",TRUE,"Plan30";"3º Trimestre Geral",#N/A,TRUE,"1º Trimestre"}</definedName>
    <definedName name="e" localSheetId="50" hidden="1">{"azul",#N/A,FALSE,"geral";"verde",#N/A,FALSE,"geral";"vermelho",#N/A,FALSE,"geral"}</definedName>
    <definedName name="e" localSheetId="26" hidden="1">{"azul",#N/A,FALSE,"geral";"verde",#N/A,FALSE,"geral";"vermelho",#N/A,FALSE,"geral"}</definedName>
    <definedName name="e" localSheetId="41" hidden="1">{"azul",#N/A,FALSE,"geral";"verde",#N/A,FALSE,"geral";"vermelho",#N/A,FALSE,"geral"}</definedName>
    <definedName name="e" localSheetId="1" hidden="1">{"azul",#N/A,FALSE,"geral";"verde",#N/A,FALSE,"geral";"vermelho",#N/A,FALSE,"geral"}</definedName>
    <definedName name="e" hidden="1">{"azul",#N/A,FALSE,"geral";"verde",#N/A,FALSE,"geral";"vermelho",#N/A,FALSE,"geral"}</definedName>
    <definedName name="ea" localSheetId="50" hidden="1">{"azul",#N/A,FALSE,"geral";"verde",#N/A,FALSE,"geral";"vermelho",#N/A,FALSE,"geral"}</definedName>
    <definedName name="ea" localSheetId="26" hidden="1">{"azul",#N/A,FALSE,"geral";"verde",#N/A,FALSE,"geral";"vermelho",#N/A,FALSE,"geral"}</definedName>
    <definedName name="ea" localSheetId="41" hidden="1">{"azul",#N/A,FALSE,"geral";"verde",#N/A,FALSE,"geral";"vermelho",#N/A,FALSE,"geral"}</definedName>
    <definedName name="ea" localSheetId="1" hidden="1">{"azul",#N/A,FALSE,"geral";"verde",#N/A,FALSE,"geral";"vermelho",#N/A,FALSE,"geral"}</definedName>
    <definedName name="ea" hidden="1">{"azul",#N/A,FALSE,"geral";"verde",#N/A,FALSE,"geral";"vermelho",#N/A,FALSE,"geral"}</definedName>
    <definedName name="EXER" localSheetId="50" hidden="1">{"azul",#N/A,FALSE,"geral";"verde",#N/A,FALSE,"geral";"vermelho",#N/A,FALSE,"geral"}</definedName>
    <definedName name="EXER" localSheetId="26" hidden="1">{"azul",#N/A,FALSE,"geral";"verde",#N/A,FALSE,"geral";"vermelho",#N/A,FALSE,"geral"}</definedName>
    <definedName name="EXER" localSheetId="41" hidden="1">{"azul",#N/A,FALSE,"geral";"verde",#N/A,FALSE,"geral";"vermelho",#N/A,FALSE,"geral"}</definedName>
    <definedName name="EXER" localSheetId="1" hidden="1">{"azul",#N/A,FALSE,"geral";"verde",#N/A,FALSE,"geral";"vermelho",#N/A,FALSE,"geral"}</definedName>
    <definedName name="EXER" hidden="1">{"azul",#N/A,FALSE,"geral";"verde",#N/A,FALSE,"geral";"vermelho",#N/A,FALSE,"geral"}</definedName>
    <definedName name="exercicio2" localSheetId="50" hidden="1">{"azul",#N/A,FALSE,"geral";"verde",#N/A,FALSE,"geral";"vermelho",#N/A,FALSE,"geral"}</definedName>
    <definedName name="exercicio2" localSheetId="26" hidden="1">{"azul",#N/A,FALSE,"geral";"verde",#N/A,FALSE,"geral";"vermelho",#N/A,FALSE,"geral"}</definedName>
    <definedName name="exercicio2" localSheetId="41" hidden="1">{"azul",#N/A,FALSE,"geral";"verde",#N/A,FALSE,"geral";"vermelho",#N/A,FALSE,"geral"}</definedName>
    <definedName name="exercicio2" localSheetId="1" hidden="1">{"azul",#N/A,FALSE,"geral";"verde",#N/A,FALSE,"geral";"vermelho",#N/A,FALSE,"geral"}</definedName>
    <definedName name="exercicio2" hidden="1">{"azul",#N/A,FALSE,"geral";"verde",#N/A,FALSE,"geral";"vermelho",#N/A,FALSE,"geral"}</definedName>
    <definedName name="fgsfdgsdf45" localSheetId="50" hidden="1">#REF!</definedName>
    <definedName name="fgsfdgsdf45" localSheetId="0" hidden="1">#REF!</definedName>
    <definedName name="fgsfdgsdf45" localSheetId="26" hidden="1">#REF!</definedName>
    <definedName name="fgsfdgsdf45" localSheetId="37" hidden="1">#REF!</definedName>
    <definedName name="fgsfdgsdf45" localSheetId="78" hidden="1">#REF!</definedName>
    <definedName name="fgsfdgsdf45" localSheetId="41" hidden="1">#REF!</definedName>
    <definedName name="fgsfdgsdf45" localSheetId="1" hidden="1">#REF!</definedName>
    <definedName name="fgsfdgsdf45" localSheetId="11" hidden="1">#REF!</definedName>
    <definedName name="fgsfdgsdf45" localSheetId="38" hidden="1">#REF!</definedName>
    <definedName name="fgsfdgsdf45" localSheetId="79" hidden="1">#REF!</definedName>
    <definedName name="fgsfdgsdf45" hidden="1">#REF!</definedName>
    <definedName name="g" localSheetId="50" hidden="1">{"normal","argentina",FALSE,"cenários e solver";#N/A,#N/A,FALSE,"banco de dados"}</definedName>
    <definedName name="g" localSheetId="26" hidden="1">{"normal","argentina",FALSE,"cenários e solver";#N/A,#N/A,FALSE,"banco de dados"}</definedName>
    <definedName name="g" localSheetId="41" hidden="1">{"normal","argentina",FALSE,"cenários e solver";#N/A,#N/A,FALSE,"banco de dados"}</definedName>
    <definedName name="g" localSheetId="1" hidden="1">{"normal","argentina",FALSE,"cenários e solver";#N/A,#N/A,FALSE,"banco de dados"}</definedName>
    <definedName name="g" hidden="1">{"normal","argentina",FALSE,"cenários e solver";#N/A,#N/A,FALSE,"banco de dados"}</definedName>
    <definedName name="gggg" localSheetId="50" hidden="1">{"azul",#N/A,FALSE,"geral";"verde",#N/A,FALSE,"geral";"vermelho",#N/A,FALSE,"geral"}</definedName>
    <definedName name="gggg" localSheetId="26" hidden="1">{"azul",#N/A,FALSE,"geral";"verde",#N/A,FALSE,"geral";"vermelho",#N/A,FALSE,"geral"}</definedName>
    <definedName name="gggg" localSheetId="41" hidden="1">{"azul",#N/A,FALSE,"geral";"verde",#N/A,FALSE,"geral";"vermelho",#N/A,FALSE,"geral"}</definedName>
    <definedName name="gggg" localSheetId="1" hidden="1">{"azul",#N/A,FALSE,"geral";"verde",#N/A,FALSE,"geral";"vermelho",#N/A,FALSE,"geral"}</definedName>
    <definedName name="gggg" hidden="1">{"azul",#N/A,FALSE,"geral";"verde",#N/A,FALSE,"geral";"vermelho",#N/A,FALSE,"geral"}</definedName>
    <definedName name="Icms" localSheetId="50">'[5]Anexo 1'!$L$33:$L$35</definedName>
    <definedName name="Icms" localSheetId="41">'[5]Anexo 1'!$L$33:$L$35</definedName>
    <definedName name="Icms">'[6]Anexo 1'!$L$33:$L$35</definedName>
    <definedName name="jhlkjo" localSheetId="50" hidden="1">{"azul",#N/A,FALSE,"geral";"verde",#N/A,FALSE,"geral";"vermelho",#N/A,FALSE,"geral"}</definedName>
    <definedName name="jhlkjo" localSheetId="26" hidden="1">{"azul",#N/A,FALSE,"geral";"verde",#N/A,FALSE,"geral";"vermelho",#N/A,FALSE,"geral"}</definedName>
    <definedName name="jhlkjo" localSheetId="41" hidden="1">{"azul",#N/A,FALSE,"geral";"verde",#N/A,FALSE,"geral";"vermelho",#N/A,FALSE,"geral"}</definedName>
    <definedName name="jhlkjo" localSheetId="1" hidden="1">{"azul",#N/A,FALSE,"geral";"verde",#N/A,FALSE,"geral";"vermelho",#N/A,FALSE,"geral"}</definedName>
    <definedName name="jhlkjo" hidden="1">{"azul",#N/A,FALSE,"geral";"verde",#N/A,FALSE,"geral";"vermelho",#N/A,FALSE,"geral"}</definedName>
    <definedName name="limcount" hidden="1">1</definedName>
    <definedName name="LOCAL_MYSQL_DATE_FORMAT" localSheetId="2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7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7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agamento" localSheetId="50">[7]Pesquisa!#REF!</definedName>
    <definedName name="pagamento" localSheetId="26">[8]Pesquisa!#REF!</definedName>
    <definedName name="pagamento" localSheetId="37">[8]Pesquisa!#REF!</definedName>
    <definedName name="pagamento" localSheetId="78">[8]Pesquisa!#REF!</definedName>
    <definedName name="pagamento" localSheetId="41">[7]Pesquisa!#REF!</definedName>
    <definedName name="pagamento" localSheetId="11">[8]Pesquisa!#REF!</definedName>
    <definedName name="pagamento" localSheetId="38">[8]Pesquisa!#REF!</definedName>
    <definedName name="pagamento" localSheetId="79">[8]Pesquisa!#REF!</definedName>
    <definedName name="pagamento">[8]Pesquisa!#REF!</definedName>
    <definedName name="qaa" localSheetId="50" hidden="1">número</definedName>
    <definedName name="qaa" localSheetId="26" hidden="1">número</definedName>
    <definedName name="qaa" localSheetId="37" hidden="1">número</definedName>
    <definedName name="qaa" localSheetId="78" hidden="1">número</definedName>
    <definedName name="qaa" localSheetId="41" hidden="1">número</definedName>
    <definedName name="qaa" localSheetId="1" hidden="1">número</definedName>
    <definedName name="qaa" localSheetId="11" hidden="1">número</definedName>
    <definedName name="qaa" localSheetId="38" hidden="1">número</definedName>
    <definedName name="qaa" localSheetId="79" hidden="1">número</definedName>
    <definedName name="qaa" hidden="1">número</definedName>
    <definedName name="Resumo" localSheetId="50" hidden="1">{"azul",#N/A,FALSE,"geral";"verde",#N/A,FALSE,"geral";"vermelho",#N/A,FALSE,"geral"}</definedName>
    <definedName name="Resumo" localSheetId="26" hidden="1">{"azul",#N/A,FALSE,"geral";"verde",#N/A,FALSE,"geral";"vermelho",#N/A,FALSE,"geral"}</definedName>
    <definedName name="Resumo" localSheetId="41" hidden="1">{"azul",#N/A,FALSE,"geral";"verde",#N/A,FALSE,"geral";"vermelho",#N/A,FALSE,"geral"}</definedName>
    <definedName name="Resumo" localSheetId="1" hidden="1">{"azul",#N/A,FALSE,"geral";"verde",#N/A,FALSE,"geral";"vermelho",#N/A,FALSE,"geral"}</definedName>
    <definedName name="Resumo" hidden="1">{"azul",#N/A,FALSE,"geral";"verde",#N/A,FALSE,"geral";"vermelho",#N/A,FALSE,"geral"}</definedName>
    <definedName name="resumoa" localSheetId="50" hidden="1">{"azul",#N/A,FALSE,"geral";"verde",#N/A,FALSE,"geral";"vermelho",#N/A,FALSE,"geral"}</definedName>
    <definedName name="resumoa" localSheetId="26" hidden="1">{"azul",#N/A,FALSE,"geral";"verde",#N/A,FALSE,"geral";"vermelho",#N/A,FALSE,"geral"}</definedName>
    <definedName name="resumoa" localSheetId="41" hidden="1">{"azul",#N/A,FALSE,"geral";"verde",#N/A,FALSE,"geral";"vermelho",#N/A,FALSE,"geral"}</definedName>
    <definedName name="resumoa" localSheetId="1" hidden="1">{"azul",#N/A,FALSE,"geral";"verde",#N/A,FALSE,"geral";"vermelho",#N/A,FALSE,"geral"}</definedName>
    <definedName name="resumoa" hidden="1">{"azul",#N/A,FALSE,"geral";"verde",#N/A,FALSE,"geral";"vermelho",#N/A,FALSE,"geral"}</definedName>
    <definedName name="sadfsa" localSheetId="50" hidden="1">#REF!</definedName>
    <definedName name="sadfsa" localSheetId="0" hidden="1">#REF!</definedName>
    <definedName name="sadfsa" localSheetId="26" hidden="1">#REF!</definedName>
    <definedName name="sadfsa" localSheetId="37" hidden="1">#REF!</definedName>
    <definedName name="sadfsa" localSheetId="78" hidden="1">#REF!</definedName>
    <definedName name="sadfsa" localSheetId="41" hidden="1">#REF!</definedName>
    <definedName name="sadfsa" localSheetId="1" hidden="1">#REF!</definedName>
    <definedName name="sadfsa" localSheetId="11" hidden="1">#REF!</definedName>
    <definedName name="sadfsa" localSheetId="38" hidden="1">#REF!</definedName>
    <definedName name="sadfsa" localSheetId="79" hidden="1">#REF!</definedName>
    <definedName name="sadfsa" hidden="1">#REF!</definedName>
    <definedName name="safdsf" localSheetId="50" hidden="1">#REF!</definedName>
    <definedName name="safdsf" localSheetId="26" hidden="1">#REF!</definedName>
    <definedName name="safdsf" localSheetId="37" hidden="1">#REF!</definedName>
    <definedName name="safdsf" localSheetId="78" hidden="1">#REF!</definedName>
    <definedName name="safdsf" localSheetId="41" hidden="1">#REF!</definedName>
    <definedName name="safdsf" localSheetId="11" hidden="1">#REF!</definedName>
    <definedName name="safdsf" localSheetId="38" hidden="1">#REF!</definedName>
    <definedName name="safdsf" localSheetId="79" hidden="1">#REF!</definedName>
    <definedName name="safdsf" hidden="1">#REF!</definedName>
    <definedName name="sdafasfsadf" localSheetId="50" hidden="1">{"azul",#N/A,FALSE,"geral";"verde",#N/A,FALSE,"geral";"vermelho",#N/A,FALSE,"geral"}</definedName>
    <definedName name="sdafasfsadf" localSheetId="26" hidden="1">{"azul",#N/A,FALSE,"geral";"verde",#N/A,FALSE,"geral";"vermelho",#N/A,FALSE,"geral"}</definedName>
    <definedName name="sdafasfsadf" localSheetId="41" hidden="1">{"azul",#N/A,FALSE,"geral";"verde",#N/A,FALSE,"geral";"vermelho",#N/A,FALSE,"geral"}</definedName>
    <definedName name="sdafasfsadf" localSheetId="1" hidden="1">{"azul",#N/A,FALSE,"geral";"verde",#N/A,FALSE,"geral";"vermelho",#N/A,FALSE,"geral"}</definedName>
    <definedName name="sdafasfsadf" hidden="1">{"azul",#N/A,FALSE,"geral";"verde",#N/A,FALSE,"geral";"vermelho",#N/A,FALSE,"geral"}</definedName>
    <definedName name="sdddd" localSheetId="50" hidden="1">{"azul",#N/A,FALSE,"geral";"verde",#N/A,FALSE,"geral";"vermelho",#N/A,FALSE,"geral"}</definedName>
    <definedName name="sdddd" localSheetId="26" hidden="1">{"azul",#N/A,FALSE,"geral";"verde",#N/A,FALSE,"geral";"vermelho",#N/A,FALSE,"geral"}</definedName>
    <definedName name="sdddd" localSheetId="41" hidden="1">{"azul",#N/A,FALSE,"geral";"verde",#N/A,FALSE,"geral";"vermelho",#N/A,FALSE,"geral"}</definedName>
    <definedName name="sdddd" localSheetId="1" hidden="1">{"azul",#N/A,FALSE,"geral";"verde",#N/A,FALSE,"geral";"vermelho",#N/A,FALSE,"geral"}</definedName>
    <definedName name="sdddd" hidden="1">{"azul",#N/A,FALSE,"geral";"verde",#N/A,FALSE,"geral";"vermelho",#N/A,FALSE,"geral"}</definedName>
    <definedName name="sencount" hidden="1">1</definedName>
    <definedName name="solver_lhs0" localSheetId="50" hidden="1">#REF!</definedName>
    <definedName name="solver_lhs0" localSheetId="0" hidden="1">#REF!</definedName>
    <definedName name="solver_lhs0" localSheetId="26" hidden="1">#REF!</definedName>
    <definedName name="solver_lhs0" localSheetId="37" hidden="1">#REF!</definedName>
    <definedName name="solver_lhs0" localSheetId="78" hidden="1">#REF!</definedName>
    <definedName name="solver_lhs0" localSheetId="41" hidden="1">#REF!</definedName>
    <definedName name="solver_lhs0" localSheetId="1" hidden="1">#REF!</definedName>
    <definedName name="solver_lhs0" localSheetId="11" hidden="1">#REF!</definedName>
    <definedName name="solver_lhs0" localSheetId="38" hidden="1">#REF!</definedName>
    <definedName name="solver_lhs0" localSheetId="79" hidden="1">#REF!</definedName>
    <definedName name="solver_lhs0" hidden="1">#REF!</definedName>
    <definedName name="solver_lhs10" localSheetId="50" hidden="1">#REF!</definedName>
    <definedName name="solver_lhs10" localSheetId="0" hidden="1">#REF!</definedName>
    <definedName name="solver_lhs10" localSheetId="26" hidden="1">#REF!</definedName>
    <definedName name="solver_lhs10" localSheetId="37" hidden="1">#REF!</definedName>
    <definedName name="solver_lhs10" localSheetId="78" hidden="1">#REF!</definedName>
    <definedName name="solver_lhs10" localSheetId="41" hidden="1">#REF!</definedName>
    <definedName name="solver_lhs10" localSheetId="1" hidden="1">#REF!</definedName>
    <definedName name="solver_lhs10" localSheetId="11" hidden="1">#REF!</definedName>
    <definedName name="solver_lhs10" localSheetId="38" hidden="1">#REF!</definedName>
    <definedName name="solver_lhs10" localSheetId="79" hidden="1">#REF!</definedName>
    <definedName name="solver_lhs10" hidden="1">#REF!</definedName>
    <definedName name="solver_lhs11" localSheetId="50" hidden="1">#REF!</definedName>
    <definedName name="solver_lhs11" localSheetId="0" hidden="1">#REF!</definedName>
    <definedName name="solver_lhs11" localSheetId="26" hidden="1">#REF!</definedName>
    <definedName name="solver_lhs11" localSheetId="37" hidden="1">#REF!</definedName>
    <definedName name="solver_lhs11" localSheetId="78" hidden="1">#REF!</definedName>
    <definedName name="solver_lhs11" localSheetId="41" hidden="1">#REF!</definedName>
    <definedName name="solver_lhs11" localSheetId="1" hidden="1">#REF!</definedName>
    <definedName name="solver_lhs11" localSheetId="11" hidden="1">#REF!</definedName>
    <definedName name="solver_lhs11" localSheetId="38" hidden="1">#REF!</definedName>
    <definedName name="solver_lhs11" localSheetId="79" hidden="1">#REF!</definedName>
    <definedName name="solver_lhs11" hidden="1">#REF!</definedName>
    <definedName name="solver_lhs12" localSheetId="50" hidden="1">#REF!</definedName>
    <definedName name="solver_lhs12" localSheetId="0" hidden="1">#REF!</definedName>
    <definedName name="solver_lhs12" localSheetId="26" hidden="1">#REF!</definedName>
    <definedName name="solver_lhs12" localSheetId="37" hidden="1">#REF!</definedName>
    <definedName name="solver_lhs12" localSheetId="78" hidden="1">#REF!</definedName>
    <definedName name="solver_lhs12" localSheetId="41" hidden="1">#REF!</definedName>
    <definedName name="solver_lhs12" localSheetId="1" hidden="1">#REF!</definedName>
    <definedName name="solver_lhs12" localSheetId="11" hidden="1">#REF!</definedName>
    <definedName name="solver_lhs12" localSheetId="38" hidden="1">#REF!</definedName>
    <definedName name="solver_lhs12" localSheetId="79" hidden="1">#REF!</definedName>
    <definedName name="solver_lhs12" hidden="1">#REF!</definedName>
    <definedName name="solver_lhs7" localSheetId="50" hidden="1">#REF!</definedName>
    <definedName name="solver_lhs7" localSheetId="0" hidden="1">#REF!</definedName>
    <definedName name="solver_lhs7" localSheetId="26" hidden="1">#REF!</definedName>
    <definedName name="solver_lhs7" localSheetId="37" hidden="1">#REF!</definedName>
    <definedName name="solver_lhs7" localSheetId="78" hidden="1">#REF!</definedName>
    <definedName name="solver_lhs7" localSheetId="41" hidden="1">#REF!</definedName>
    <definedName name="solver_lhs7" localSheetId="1" hidden="1">#REF!</definedName>
    <definedName name="solver_lhs7" localSheetId="11" hidden="1">#REF!</definedName>
    <definedName name="solver_lhs7" localSheetId="38" hidden="1">#REF!</definedName>
    <definedName name="solver_lhs7" localSheetId="79" hidden="1">#REF!</definedName>
    <definedName name="solver_lhs7" hidden="1">#REF!</definedName>
    <definedName name="solver_lhs8" localSheetId="50" hidden="1">#REF!</definedName>
    <definedName name="solver_lhs8" localSheetId="0" hidden="1">#REF!</definedName>
    <definedName name="solver_lhs8" localSheetId="26" hidden="1">#REF!</definedName>
    <definedName name="solver_lhs8" localSheetId="37" hidden="1">#REF!</definedName>
    <definedName name="solver_lhs8" localSheetId="78" hidden="1">#REF!</definedName>
    <definedName name="solver_lhs8" localSheetId="41" hidden="1">#REF!</definedName>
    <definedName name="solver_lhs8" localSheetId="1" hidden="1">#REF!</definedName>
    <definedName name="solver_lhs8" localSheetId="11" hidden="1">#REF!</definedName>
    <definedName name="solver_lhs8" localSheetId="38" hidden="1">#REF!</definedName>
    <definedName name="solver_lhs8" localSheetId="79" hidden="1">#REF!</definedName>
    <definedName name="solver_lhs8" hidden="1">#REF!</definedName>
    <definedName name="solver_lhs9" localSheetId="50" hidden="1">#REF!</definedName>
    <definedName name="solver_lhs9" localSheetId="0" hidden="1">#REF!</definedName>
    <definedName name="solver_lhs9" localSheetId="26" hidden="1">#REF!</definedName>
    <definedName name="solver_lhs9" localSheetId="37" hidden="1">#REF!</definedName>
    <definedName name="solver_lhs9" localSheetId="78" hidden="1">#REF!</definedName>
    <definedName name="solver_lhs9" localSheetId="41" hidden="1">#REF!</definedName>
    <definedName name="solver_lhs9" localSheetId="1" hidden="1">#REF!</definedName>
    <definedName name="solver_lhs9" localSheetId="11" hidden="1">#REF!</definedName>
    <definedName name="solver_lhs9" localSheetId="38" hidden="1">#REF!</definedName>
    <definedName name="solver_lhs9" localSheetId="79" hidden="1">#REF!</definedName>
    <definedName name="solver_lhs9" hidden="1">#REF!</definedName>
    <definedName name="solver_rel0" hidden="1">2</definedName>
    <definedName name="solver_rel10" hidden="1">3</definedName>
    <definedName name="solver_rel11" hidden="1">4</definedName>
    <definedName name="solver_rel12" hidden="1">4</definedName>
    <definedName name="solver_rel7" hidden="1">3</definedName>
    <definedName name="solver_rel8" hidden="1">3</definedName>
    <definedName name="solver_rel9" hidden="1">3</definedName>
    <definedName name="solver_rhs10" localSheetId="50" hidden="1">#REF!</definedName>
    <definedName name="solver_rhs10" localSheetId="0" hidden="1">#REF!</definedName>
    <definedName name="solver_rhs10" localSheetId="26" hidden="1">#REF!</definedName>
    <definedName name="solver_rhs10" localSheetId="37" hidden="1">#REF!</definedName>
    <definedName name="solver_rhs10" localSheetId="78" hidden="1">#REF!</definedName>
    <definedName name="solver_rhs10" localSheetId="41" hidden="1">#REF!</definedName>
    <definedName name="solver_rhs10" localSheetId="1" hidden="1">#REF!</definedName>
    <definedName name="solver_rhs10" localSheetId="11" hidden="1">#REF!</definedName>
    <definedName name="solver_rhs10" localSheetId="38" hidden="1">#REF!</definedName>
    <definedName name="solver_rhs10" localSheetId="79" hidden="1">#REF!</definedName>
    <definedName name="solver_rhs10" hidden="1">#REF!</definedName>
    <definedName name="solver_rhs11" localSheetId="50" hidden="1">número</definedName>
    <definedName name="solver_rhs11" localSheetId="0" hidden="1">número</definedName>
    <definedName name="solver_rhs11" localSheetId="26" hidden="1">número</definedName>
    <definedName name="solver_rhs11" localSheetId="37" hidden="1">número</definedName>
    <definedName name="solver_rhs11" localSheetId="78" hidden="1">número</definedName>
    <definedName name="solver_rhs11" localSheetId="41" hidden="1">número</definedName>
    <definedName name="solver_rhs11" localSheetId="1" hidden="1">número</definedName>
    <definedName name="solver_rhs11" localSheetId="11" hidden="1">número</definedName>
    <definedName name="solver_rhs11" localSheetId="38" hidden="1">número</definedName>
    <definedName name="solver_rhs11" localSheetId="79" hidden="1">número</definedName>
    <definedName name="solver_rhs11" hidden="1">número</definedName>
    <definedName name="solver_rhs12" localSheetId="50" hidden="1">número</definedName>
    <definedName name="solver_rhs12" localSheetId="0" hidden="1">número</definedName>
    <definedName name="solver_rhs12" localSheetId="26" hidden="1">número</definedName>
    <definedName name="solver_rhs12" localSheetId="37" hidden="1">número</definedName>
    <definedName name="solver_rhs12" localSheetId="78" hidden="1">número</definedName>
    <definedName name="solver_rhs12" localSheetId="41" hidden="1">número</definedName>
    <definedName name="solver_rhs12" localSheetId="1" hidden="1">número</definedName>
    <definedName name="solver_rhs12" localSheetId="11" hidden="1">número</definedName>
    <definedName name="solver_rhs12" localSheetId="38" hidden="1">número</definedName>
    <definedName name="solver_rhs12" localSheetId="79" hidden="1">número</definedName>
    <definedName name="solver_rhs12" hidden="1">número</definedName>
    <definedName name="solver_rhs7" localSheetId="50" hidden="1">#REF!</definedName>
    <definedName name="solver_rhs7" localSheetId="0" hidden="1">#REF!</definedName>
    <definedName name="solver_rhs7" localSheetId="26" hidden="1">#REF!</definedName>
    <definedName name="solver_rhs7" localSheetId="37" hidden="1">#REF!</definedName>
    <definedName name="solver_rhs7" localSheetId="78" hidden="1">#REF!</definedName>
    <definedName name="solver_rhs7" localSheetId="41" hidden="1">#REF!</definedName>
    <definedName name="solver_rhs7" localSheetId="1" hidden="1">#REF!</definedName>
    <definedName name="solver_rhs7" localSheetId="11" hidden="1">#REF!</definedName>
    <definedName name="solver_rhs7" localSheetId="38" hidden="1">#REF!</definedName>
    <definedName name="solver_rhs7" localSheetId="79" hidden="1">#REF!</definedName>
    <definedName name="solver_rhs7" hidden="1">#REF!</definedName>
    <definedName name="solver_rhs8" localSheetId="50" hidden="1">#REF!</definedName>
    <definedName name="solver_rhs8" localSheetId="0" hidden="1">#REF!</definedName>
    <definedName name="solver_rhs8" localSheetId="26" hidden="1">#REF!</definedName>
    <definedName name="solver_rhs8" localSheetId="37" hidden="1">#REF!</definedName>
    <definedName name="solver_rhs8" localSheetId="78" hidden="1">#REF!</definedName>
    <definedName name="solver_rhs8" localSheetId="41" hidden="1">#REF!</definedName>
    <definedName name="solver_rhs8" localSheetId="1" hidden="1">#REF!</definedName>
    <definedName name="solver_rhs8" localSheetId="11" hidden="1">#REF!</definedName>
    <definedName name="solver_rhs8" localSheetId="38" hidden="1">#REF!</definedName>
    <definedName name="solver_rhs8" localSheetId="79" hidden="1">#REF!</definedName>
    <definedName name="solver_rhs8" hidden="1">#REF!</definedName>
    <definedName name="solver_rhs9" localSheetId="50" hidden="1">#REF!</definedName>
    <definedName name="solver_rhs9" localSheetId="0" hidden="1">#REF!</definedName>
    <definedName name="solver_rhs9" localSheetId="26" hidden="1">#REF!</definedName>
    <definedName name="solver_rhs9" localSheetId="37" hidden="1">#REF!</definedName>
    <definedName name="solver_rhs9" localSheetId="78" hidden="1">#REF!</definedName>
    <definedName name="solver_rhs9" localSheetId="41" hidden="1">#REF!</definedName>
    <definedName name="solver_rhs9" localSheetId="1" hidden="1">#REF!</definedName>
    <definedName name="solver_rhs9" localSheetId="11" hidden="1">#REF!</definedName>
    <definedName name="solver_rhs9" localSheetId="38" hidden="1">#REF!</definedName>
    <definedName name="solver_rhs9" localSheetId="79" hidden="1">#REF!</definedName>
    <definedName name="solver_rhs9" hidden="1">#REF!</definedName>
    <definedName name="solver_tmp" hidden="1">0</definedName>
    <definedName name="Tabela_INSS" localSheetId="50">#REF!</definedName>
    <definedName name="Tabela_INSS" localSheetId="26">#REF!</definedName>
    <definedName name="Tabela_INSS" localSheetId="37">#REF!</definedName>
    <definedName name="Tabela_INSS" localSheetId="78">#REF!</definedName>
    <definedName name="Tabela_INSS" localSheetId="41">#REF!</definedName>
    <definedName name="Tabela_INSS" localSheetId="11">#REF!</definedName>
    <definedName name="Tabela_INSS" localSheetId="38">#REF!</definedName>
    <definedName name="Tabela_INSS" localSheetId="79">#REF!</definedName>
    <definedName name="Tabela_INSS">#REF!</definedName>
    <definedName name="tcomissão" localSheetId="50">[3]Comissão!$E$11:$G$16</definedName>
    <definedName name="tcomissão" localSheetId="41">[3]Comissão!$E$11:$G$16</definedName>
    <definedName name="tcomissão">[4]Comissão!$E$11:$G$16</definedName>
    <definedName name="teste" localSheetId="50" hidden="1">{"normal","argentina",FALSE,"cenários e solver";#N/A,#N/A,FALSE,"banco de dados"}</definedName>
    <definedName name="teste" localSheetId="26" hidden="1">{"normal","argentina",FALSE,"cenários e solver";#N/A,#N/A,FALSE,"banco de dados"}</definedName>
    <definedName name="teste" localSheetId="41" hidden="1">{"normal","argentina",FALSE,"cenários e solver";#N/A,#N/A,FALSE,"banco de dados"}</definedName>
    <definedName name="teste" localSheetId="1" hidden="1">{"normal","argentina",FALSE,"cenários e solver";#N/A,#N/A,FALSE,"banco de dados"}</definedName>
    <definedName name="teste" hidden="1">{"normal","argentina",FALSE,"cenários e solver";#N/A,#N/A,FALSE,"banco de dados"}</definedName>
    <definedName name="testes3" localSheetId="50" hidden="1">{"normal","argentina",FALSE,"cenários e solver";#N/A,#N/A,FALSE,"banco de dados"}</definedName>
    <definedName name="testes3" localSheetId="26" hidden="1">{"normal","argentina",FALSE,"cenários e solver";#N/A,#N/A,FALSE,"banco de dados"}</definedName>
    <definedName name="testes3" localSheetId="41" hidden="1">{"normal","argentina",FALSE,"cenários e solver";#N/A,#N/A,FALSE,"banco de dados"}</definedName>
    <definedName name="testes3" localSheetId="1" hidden="1">{"normal","argentina",FALSE,"cenários e solver";#N/A,#N/A,FALSE,"banco de dados"}</definedName>
    <definedName name="testes3" hidden="1">{"normal","argentina",FALSE,"cenários e solver";#N/A,#N/A,FALSE,"banco de dados"}</definedName>
    <definedName name="v" localSheetId="50" hidden="1">{"normal","argentina",FALSE,"cenários e solver";#N/A,#N/A,FALSE,"banco de dados"}</definedName>
    <definedName name="v" localSheetId="26" hidden="1">{"normal","argentina",FALSE,"cenários e solver";#N/A,#N/A,FALSE,"banco de dados"}</definedName>
    <definedName name="v" localSheetId="41" hidden="1">{"normal","argentina",FALSE,"cenários e solver";#N/A,#N/A,FALSE,"banco de dados"}</definedName>
    <definedName name="v" localSheetId="1" hidden="1">{"normal","argentina",FALSE,"cenários e solver";#N/A,#N/A,FALSE,"banco de dados"}</definedName>
    <definedName name="v" hidden="1">{"normal","argentina",FALSE,"cenários e solver";#N/A,#N/A,FALSE,"banco de dados"}</definedName>
    <definedName name="vandasa" localSheetId="50" hidden="1">{"Normal","receita baixa",TRUE,"CENÁRIO ATUAL";"Linhas de Totais","despesa alta",TRUE,"CENÁRIO ATUAL";"Primeiros Meses","despesa baixa",TRUE,"CENÁRIO ATUAL";"Últimos Meses","receita alta",TRUE,"CENÁRIO ATUAL"}</definedName>
    <definedName name="vandasa" localSheetId="26" hidden="1">{"Normal","receita baixa",TRUE,"CENÁRIO ATUAL";"Linhas de Totais","despesa alta",TRUE,"CENÁRIO ATUAL";"Primeiros Meses","despesa baixa",TRUE,"CENÁRIO ATUAL";"Últimos Meses","receita alta",TRUE,"CENÁRIO ATUAL"}</definedName>
    <definedName name="vandasa" localSheetId="41" hidden="1">{"Normal","receita baixa",TRUE,"CENÁRIO ATUAL";"Linhas de Totais","despesa alta",TRUE,"CENÁRIO ATUAL";"Primeiros Meses","despesa baixa",TRUE,"CENÁRIO ATUAL";"Últimos Meses","receita alta",TRUE,"CENÁRIO ATUAL"}</definedName>
    <definedName name="vandasa" localSheetId="1" hidden="1">{"Normal","receita baixa",TRUE,"CENÁRIO ATUAL";"Linhas de Totais","despesa alta",TRUE,"CENÁRIO ATUAL";"Primeiros Meses","despesa baixa",TRUE,"CENÁRIO ATUAL";"Últimos Meses","receita alta",TRUE,"CENÁRIO ATUAL"}</definedName>
    <definedName name="vandasa" hidden="1">{"Normal","receita baixa",TRUE,"CENÁRIO ATUAL";"Linhas de Totais","despesa alta",TRUE,"CENÁRIO ATUAL";"Primeiros Meses","despesa baixa",TRUE,"CENÁRIO ATUAL";"Últimos Meses","receita alta",TRUE,"CENÁRIO ATUAL"}</definedName>
    <definedName name="Vendas" localSheetId="50" hidden="1">{"Normal","receita baixa",TRUE,"CENÁRIO ATUAL";"Linhas de Totais","despesa alta",TRUE,"CENÁRIO ATUAL";"Primeiros Meses","despesa baixa",TRUE,"CENÁRIO ATUAL";"Últimos Meses","receita alta",TRUE,"CENÁRIO ATUAL"}</definedName>
    <definedName name="Vendas" localSheetId="26" hidden="1">{"Normal","receita baixa",TRUE,"CENÁRIO ATUAL";"Linhas de Totais","despesa alta",TRUE,"CENÁRIO ATUAL";"Primeiros Meses","despesa baixa",TRUE,"CENÁRIO ATUAL";"Últimos Meses","receita alta",TRUE,"CENÁRIO ATUAL"}</definedName>
    <definedName name="Vendas" localSheetId="41" hidden="1">{"Normal","receita baixa",TRUE,"CENÁRIO ATUAL";"Linhas de Totais","despesa alta",TRUE,"CENÁRIO ATUAL";"Primeiros Meses","despesa baixa",TRUE,"CENÁRIO ATUAL";"Últimos Meses","receita alta",TRUE,"CENÁRIO ATUAL"}</definedName>
    <definedName name="Vendas" localSheetId="1" hidden="1">{"Normal","receita baixa",TRUE,"CENÁRIO ATUAL";"Linhas de Totais","despesa alta",TRUE,"CENÁRIO ATUAL";"Primeiros Meses","despesa baixa",TRUE,"CENÁRIO ATUAL";"Últimos Meses","receita alta",TRUE,"CENÁRIO ATUAL"}</definedName>
    <definedName name="Vendas" hidden="1">{"Normal","receita baixa",TRUE,"CENÁRIO ATUAL";"Linhas de Totais","despesa alta",TRUE,"CENÁRIO ATUAL";"Primeiros Meses","despesa baixa",TRUE,"CENÁRIO ATUAL";"Últimos Meses","receita alta",TRUE,"CENÁRIO ATUAL"}</definedName>
    <definedName name="wrf" localSheetId="50" hidden="1">{"Normal","receita baixa",TRUE,"CENÁRIO ATUAL";"Linhas de Totais","despesa alta",TRUE,"CENÁRIO ATUAL";"Primeiros Meses","despesa baixa",TRUE,"CENÁRIO ATUAL";"Últimos Meses","receita alta",TRUE,"CENÁRIO ATUAL"}</definedName>
    <definedName name="wrf" localSheetId="26" hidden="1">{"Normal","receita baixa",TRUE,"CENÁRIO ATUAL";"Linhas de Totais","despesa alta",TRUE,"CENÁRIO ATUAL";"Primeiros Meses","despesa baixa",TRUE,"CENÁRIO ATUAL";"Últimos Meses","receita alta",TRUE,"CENÁRIO ATUAL"}</definedName>
    <definedName name="wrf" localSheetId="41" hidden="1">{"Normal","receita baixa",TRUE,"CENÁRIO ATUAL";"Linhas de Totais","despesa alta",TRUE,"CENÁRIO ATUAL";"Primeiros Meses","despesa baixa",TRUE,"CENÁRIO ATUAL";"Últimos Meses","receita alta",TRUE,"CENÁRIO ATUAL"}</definedName>
    <definedName name="wrf" localSheetId="1" hidden="1">{"Normal","receita baixa",TRUE,"CENÁRIO ATUAL";"Linhas de Totais","despesa alta",TRUE,"CENÁRIO ATUAL";"Primeiros Meses","despesa baixa",TRUE,"CENÁRIO ATUAL";"Últimos Meses","receita alta",TRUE,"CENÁRIO ATUAL"}</definedName>
    <definedName name="wrf" hidden="1">{"Normal","receita baixa",TRUE,"CENÁRIO ATUAL";"Linhas de Totais","despesa alta",TRUE,"CENÁRIO ATUAL";"Primeiros Meses","despesa baixa",TRUE,"CENÁRIO ATUAL";"Últimos Meses","receita alta",TRUE,"CENÁRIO ATUAL"}</definedName>
    <definedName name="wrn.Alfa." localSheetId="50" hidden="1">{#N/A,"Médio",TRUE,"Plan30";"3º Trimestre Geral",#N/A,TRUE,"1º Trimestre"}</definedName>
    <definedName name="wrn.Alfa." localSheetId="26" hidden="1">{#N/A,"Médio",TRUE,"Plan30";"3º Trimestre Geral",#N/A,TRUE,"1º Trimestre"}</definedName>
    <definedName name="wrn.Alfa." localSheetId="41" hidden="1">{#N/A,"Médio",TRUE,"Plan30";"3º Trimestre Geral",#N/A,TRUE,"1º Trimestre"}</definedName>
    <definedName name="wrn.Alfa." localSheetId="1" hidden="1">{#N/A,"Médio",TRUE,"Plan30";"3º Trimestre Geral",#N/A,TRUE,"1º Trimestre"}</definedName>
    <definedName name="wrn.Alfa." hidden="1">{#N/A,"Médio",TRUE,"Plan30";"3º Trimestre Geral",#N/A,TRUE,"1º Trimestre"}</definedName>
    <definedName name="wrn.aula." localSheetId="50" hidden="1">{"azul",#N/A,FALSE,"geral";"verde",#N/A,FALSE,"geral";"vermelho",#N/A,FALSE,"geral"}</definedName>
    <definedName name="wrn.aula." localSheetId="26" hidden="1">{"azul",#N/A,FALSE,"geral";"verde",#N/A,FALSE,"geral";"vermelho",#N/A,FALSE,"geral"}</definedName>
    <definedName name="wrn.aula." localSheetId="41" hidden="1">{"azul",#N/A,FALSE,"geral";"verde",#N/A,FALSE,"geral";"vermelho",#N/A,FALSE,"geral"}</definedName>
    <definedName name="wrn.aula." localSheetId="1" hidden="1">{"azul",#N/A,FALSE,"geral";"verde",#N/A,FALSE,"geral";"vermelho",#N/A,FALSE,"geral"}</definedName>
    <definedName name="wrn.aula." hidden="1">{"azul",#N/A,FALSE,"geral";"verde",#N/A,FALSE,"geral";"vermelho",#N/A,FALSE,"geral"}</definedName>
    <definedName name="wrn.aulaa" localSheetId="50" hidden="1">{"azul",#N/A,FALSE,"geral";"verde",#N/A,FALSE,"geral";"vermelho",#N/A,FALSE,"geral"}</definedName>
    <definedName name="wrn.aulaa" localSheetId="26" hidden="1">{"azul",#N/A,FALSE,"geral";"verde",#N/A,FALSE,"geral";"vermelho",#N/A,FALSE,"geral"}</definedName>
    <definedName name="wrn.aulaa" localSheetId="41" hidden="1">{"azul",#N/A,FALSE,"geral";"verde",#N/A,FALSE,"geral";"vermelho",#N/A,FALSE,"geral"}</definedName>
    <definedName name="wrn.aulaa" localSheetId="1" hidden="1">{"azul",#N/A,FALSE,"geral";"verde",#N/A,FALSE,"geral";"vermelho",#N/A,FALSE,"geral"}</definedName>
    <definedName name="wrn.aulaa" hidden="1">{"azul",#N/A,FALSE,"geral";"verde",#N/A,FALSE,"geral";"vermelho",#N/A,FALSE,"geral"}</definedName>
    <definedName name="wrn.Bom." localSheetId="50" hidden="1">{#N/A,"Bom",FALSE,"Cenario 34"}</definedName>
    <definedName name="wrn.Bom." localSheetId="26" hidden="1">{#N/A,"Bom",FALSE,"Cenario 34"}</definedName>
    <definedName name="wrn.Bom." localSheetId="41" hidden="1">{#N/A,"Bom",FALSE,"Cenario 34"}</definedName>
    <definedName name="wrn.Bom." localSheetId="1" hidden="1">{#N/A,"Bom",FALSE,"Cenario 34"}</definedName>
    <definedName name="wrn.Bom." hidden="1">{#N/A,"Bom",FALSE,"Cenario 34"}</definedName>
    <definedName name="wrn.Colar._.Especial." localSheetId="50" hidden="1">{#N/A,#N/A,FALSE,"Colar especial 11"}</definedName>
    <definedName name="wrn.Colar._.Especial." localSheetId="26" hidden="1">{#N/A,#N/A,FALSE,"Colar especial 11"}</definedName>
    <definedName name="wrn.Colar._.Especial." localSheetId="41" hidden="1">{#N/A,#N/A,FALSE,"Colar especial 11"}</definedName>
    <definedName name="wrn.Colar._.Especial." localSheetId="1" hidden="1">{#N/A,#N/A,FALSE,"Colar especial 11"}</definedName>
    <definedName name="wrn.Colar._.Especial." hidden="1">{#N/A,#N/A,FALSE,"Colar especial 11"}</definedName>
    <definedName name="wrn.fluxo._.de._.caixa." localSheetId="50" hidden="1">{"normal","argentina",FALSE,"cenários e solver";#N/A,#N/A,FALSE,"banco de dados"}</definedName>
    <definedName name="wrn.fluxo._.de._.caixa." localSheetId="26" hidden="1">{"normal","argentina",FALSE,"cenários e solver";#N/A,#N/A,FALSE,"banco de dados"}</definedName>
    <definedName name="wrn.fluxo._.de._.caixa." localSheetId="41" hidden="1">{"normal","argentina",FALSE,"cenários e solver";#N/A,#N/A,FALSE,"banco de dados"}</definedName>
    <definedName name="wrn.fluxo._.de._.caixa." localSheetId="1" hidden="1">{"normal","argentina",FALSE,"cenários e solver";#N/A,#N/A,FALSE,"banco de dados"}</definedName>
    <definedName name="wrn.fluxo._.de._.caixa." hidden="1">{"normal","argentina",FALSE,"cenários e solver";#N/A,#N/A,FALSE,"banco de dados"}</definedName>
    <definedName name="wrn.Mensal." localSheetId="50" hidden="1">{"Integral",#N/A,FALSE,"Plan1"}</definedName>
    <definedName name="wrn.Mensal." localSheetId="26" hidden="1">{"Integral",#N/A,FALSE,"Plan1"}</definedName>
    <definedName name="wrn.Mensal." localSheetId="41" hidden="1">{"Integral",#N/A,FALSE,"Plan1"}</definedName>
    <definedName name="wrn.Mensal." localSheetId="1" hidden="1">{"Integral",#N/A,FALSE,"Plan1"}</definedName>
    <definedName name="wrn.Mensal." hidden="1">{"Integral",#N/A,FALSE,"Plan1"}</definedName>
    <definedName name="wrn.Minas._.Gerais." localSheetId="50" hidden="1">{"Minas Gerais",#N/A,FALSE,"Exibição 41"}</definedName>
    <definedName name="wrn.Minas._.Gerais." localSheetId="26" hidden="1">{"Minas Gerais",#N/A,FALSE,"Exibição 41"}</definedName>
    <definedName name="wrn.Minas._.Gerais." localSheetId="41" hidden="1">{"Minas Gerais",#N/A,FALSE,"Exibição 41"}</definedName>
    <definedName name="wrn.Minas._.Gerais." localSheetId="1" hidden="1">{"Minas Gerais",#N/A,FALSE,"Exibição 41"}</definedName>
    <definedName name="wrn.Minas._.Gerais." hidden="1">{"Minas Gerais",#N/A,FALSE,"Exibição 41"}</definedName>
    <definedName name="wrn.Relat." localSheetId="50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." localSheetId="26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." localSheetId="41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." localSheetId="1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.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._.Final." localSheetId="50" hidden="1">{"Normal","receita baixa",TRUE,"CENÁRIO ATUAL";"Linhas de Totais","despesa alta",TRUE,"CENÁRIO ATUAL";"Primeiros Meses","despesa baixa",TRUE,"CENÁRIO ATUAL";"Últimos Meses","receita alta",TRUE,"CENÁRIO ATUAL"}</definedName>
    <definedName name="wrn.Relat._.Final." localSheetId="26" hidden="1">{"Normal","receita baixa",TRUE,"CENÁRIO ATUAL";"Linhas de Totais","despesa alta",TRUE,"CENÁRIO ATUAL";"Primeiros Meses","despesa baixa",TRUE,"CENÁRIO ATUAL";"Últimos Meses","receita alta",TRUE,"CENÁRIO ATUAL"}</definedName>
    <definedName name="wrn.Relat._.Final." localSheetId="41" hidden="1">{"Normal","receita baixa",TRUE,"CENÁRIO ATUAL";"Linhas de Totais","despesa alta",TRUE,"CENÁRIO ATUAL";"Primeiros Meses","despesa baixa",TRUE,"CENÁRIO ATUAL";"Últimos Meses","receita alta",TRUE,"CENÁRIO ATUAL"}</definedName>
    <definedName name="wrn.Relat._.Final." localSheetId="1" hidden="1">{"Normal","receita baixa",TRUE,"CENÁRIO ATUAL";"Linhas de Totais","despesa alta",TRUE,"CENÁRIO ATUAL";"Primeiros Meses","despesa baixa",TRUE,"CENÁRIO ATUAL";"Últimos Meses","receita alta",TRUE,"CENÁRIO ATUAL"}</definedName>
    <definedName name="wrn.Relat._.Final." hidden="1">{"Normal","receita baixa",TRUE,"CENÁRIO ATUAL";"Linhas de Totais","despesa alta",TRUE,"CENÁRIO ATUAL";"Primeiros Meses","despesa baixa",TRUE,"CENÁRIO ATUAL";"Últimos Meses","receita alta",TRUE,"CENÁRIO ATUAL"}</definedName>
    <definedName name="wrn.relata" localSheetId="50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a" localSheetId="26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a" localSheetId="41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a" localSheetId="1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a" hidden="1">{"Normal","Despesa Alta",TRUE,"Planejamento (sol)";"Primeiros Trimestres","Receita Alta",TRUE,"Planejamento (sol)";"Últimos trimestres","Receita Baixa",TRUE,"Planejamento (sol)";"Totais","Despesa Baixa",TRUE,"Planejamento (sol)"}</definedName>
    <definedName name="wrn.Relatório._.Mensal." localSheetId="50" hidden="1">{"Modo1","Otimista",FALSE,"Orçamento Pessoal"}</definedName>
    <definedName name="wrn.Relatório._.Mensal." localSheetId="26" hidden="1">{"Modo1","Otimista",FALSE,"Orçamento Pessoal"}</definedName>
    <definedName name="wrn.Relatório._.Mensal." localSheetId="41" hidden="1">{"Modo1","Otimista",FALSE,"Orçamento Pessoal"}</definedName>
    <definedName name="wrn.Relatório._.Mensal." localSheetId="1" hidden="1">{"Modo1","Otimista",FALSE,"Orçamento Pessoal"}</definedName>
    <definedName name="wrn.Relatório._.Mensal." hidden="1">{"Modo1","Otimista",FALSE,"Orçamento Pessoal"}</definedName>
    <definedName name="wrn.Ruim." localSheetId="50" hidden="1">{#N/A,"Ruim",FALSE,"Cenario 34"}</definedName>
    <definedName name="wrn.Ruim." localSheetId="26" hidden="1">{#N/A,"Ruim",FALSE,"Cenario 34"}</definedName>
    <definedName name="wrn.Ruim." localSheetId="41" hidden="1">{#N/A,"Ruim",FALSE,"Cenario 34"}</definedName>
    <definedName name="wrn.Ruim." localSheetId="1" hidden="1">{#N/A,"Ruim",FALSE,"Cenario 34"}</definedName>
    <definedName name="wrn.Ruim." hidden="1">{#N/A,"Ruim",FALSE,"Cenario 34"}</definedName>
    <definedName name="wrn.Santa._.Catarina." localSheetId="50" hidden="1">{"Santa Catarina",#N/A,FALSE,"Exibição 41"}</definedName>
    <definedName name="wrn.Santa._.Catarina." localSheetId="26" hidden="1">{"Santa Catarina",#N/A,FALSE,"Exibição 41"}</definedName>
    <definedName name="wrn.Santa._.Catarina." localSheetId="41" hidden="1">{"Santa Catarina",#N/A,FALSE,"Exibição 41"}</definedName>
    <definedName name="wrn.Santa._.Catarina." localSheetId="1" hidden="1">{"Santa Catarina",#N/A,FALSE,"Exibição 41"}</definedName>
    <definedName name="wrn.Santa._.Catarina." hidden="1">{"Santa Catarina",#N/A,FALSE,"Exibição 41"}</definedName>
    <definedName name="XXXX" localSheetId="50" hidden="1">{#N/A,#N/A,FALSE,"Colar especial 11"}</definedName>
    <definedName name="XXXX" localSheetId="26" hidden="1">{#N/A,#N/A,FALSE,"Colar especial 11"}</definedName>
    <definedName name="XXXX" localSheetId="41" hidden="1">{#N/A,#N/A,FALSE,"Colar especial 11"}</definedName>
    <definedName name="XXXX" localSheetId="1" hidden="1">{#N/A,#N/A,FALSE,"Colar especial 11"}</definedName>
    <definedName name="XXXX" hidden="1">{#N/A,#N/A,FALSE,"Colar especial 11"}</definedName>
    <definedName name="yu" localSheetId="50" hidden="1">{"normal","argentina",FALSE,"cenários e solver";#N/A,#N/A,FALSE,"banco de dados"}</definedName>
    <definedName name="yu" localSheetId="26" hidden="1">{"normal","argentina",FALSE,"cenários e solver";#N/A,#N/A,FALSE,"banco de dados"}</definedName>
    <definedName name="yu" localSheetId="41" hidden="1">{"normal","argentina",FALSE,"cenários e solver";#N/A,#N/A,FALSE,"banco de dados"}</definedName>
    <definedName name="yu" localSheetId="1" hidden="1">{"normal","argentina",FALSE,"cenários e solver";#N/A,#N/A,FALSE,"banco de dados"}</definedName>
    <definedName name="yu" hidden="1">{"normal","argentina",FALSE,"cenários e solver";#N/A,#N/A,FALSE,"banco de dados"}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30" l="1"/>
  <c r="C10" i="130"/>
  <c r="C6" i="130"/>
  <c r="E2" i="91" l="1"/>
  <c r="E3" i="91"/>
  <c r="E4" i="91"/>
  <c r="E5" i="91"/>
  <c r="E6" i="91"/>
  <c r="E7" i="91"/>
  <c r="E8" i="91"/>
  <c r="E9" i="91"/>
  <c r="I2" i="40"/>
  <c r="I6" i="40"/>
  <c r="I3" i="40"/>
  <c r="I4" i="40"/>
  <c r="I5" i="40"/>
  <c r="I7" i="40"/>
  <c r="B3" i="11" l="1"/>
  <c r="C3" i="11"/>
  <c r="D3" i="11"/>
  <c r="E3" i="11"/>
  <c r="F3" i="11"/>
  <c r="E5" i="33" l="1"/>
  <c r="E28" i="136" l="1"/>
  <c r="E27" i="136"/>
  <c r="E26" i="136"/>
  <c r="E25" i="136"/>
  <c r="E24" i="136"/>
  <c r="E23" i="136"/>
  <c r="E22" i="136"/>
  <c r="E21" i="136"/>
  <c r="E20" i="136"/>
  <c r="E19" i="136"/>
  <c r="E18" i="136"/>
  <c r="E17" i="136"/>
  <c r="E16" i="136"/>
  <c r="E15" i="136"/>
  <c r="E14" i="136"/>
  <c r="E13" i="136"/>
  <c r="E12" i="136"/>
  <c r="E11" i="136"/>
  <c r="E10" i="136"/>
  <c r="E9" i="136"/>
  <c r="E8" i="136"/>
  <c r="E7" i="136"/>
  <c r="E6" i="136"/>
  <c r="E5" i="136"/>
  <c r="E4" i="136"/>
  <c r="E3" i="136"/>
  <c r="E2" i="136"/>
  <c r="A2" i="130"/>
  <c r="I7" i="120" l="1"/>
  <c r="E10" i="120"/>
  <c r="F10" i="120" s="1"/>
  <c r="E11" i="120"/>
  <c r="F11" i="120" s="1"/>
  <c r="E12" i="120"/>
  <c r="F12" i="120" s="1"/>
  <c r="E13" i="120"/>
  <c r="F13" i="120" s="1"/>
  <c r="E14" i="120"/>
  <c r="F14" i="120" s="1"/>
  <c r="E15" i="120"/>
  <c r="F15" i="120" s="1"/>
  <c r="E16" i="120"/>
  <c r="F16" i="120" s="1"/>
  <c r="E17" i="120"/>
  <c r="F17" i="120" s="1"/>
  <c r="E18" i="120"/>
  <c r="F18" i="120" s="1"/>
  <c r="E19" i="120"/>
  <c r="F19" i="120" s="1"/>
  <c r="E20" i="120"/>
  <c r="F20" i="120" s="1"/>
  <c r="E21" i="120"/>
  <c r="F21" i="120" s="1"/>
  <c r="E3" i="120" l="1"/>
  <c r="E6" i="120"/>
  <c r="E5" i="120"/>
  <c r="E4" i="120"/>
  <c r="I6" i="120"/>
  <c r="B7" i="120"/>
  <c r="B10" i="120"/>
  <c r="B9" i="120"/>
  <c r="B8" i="120"/>
  <c r="F4" i="120" l="1"/>
  <c r="J17" i="120"/>
  <c r="J16" i="120"/>
  <c r="F3" i="120"/>
  <c r="F6" i="120"/>
  <c r="I16" i="120"/>
  <c r="I15" i="120"/>
  <c r="J15" i="120"/>
  <c r="I14" i="120"/>
  <c r="F5" i="120"/>
  <c r="J14" i="120"/>
  <c r="I17" i="120"/>
  <c r="H3" i="70" l="1"/>
  <c r="A11" i="98" l="1"/>
  <c r="A10" i="98"/>
  <c r="A9" i="98"/>
  <c r="A8" i="98"/>
  <c r="A7" i="98"/>
  <c r="A6" i="98"/>
  <c r="A5" i="98"/>
  <c r="A4" i="98"/>
  <c r="A3" i="98"/>
  <c r="A2" i="98"/>
  <c r="C2" i="90" l="1"/>
  <c r="C3" i="90"/>
  <c r="C4" i="90"/>
  <c r="C5" i="90"/>
  <c r="C6" i="90"/>
  <c r="C7" i="90"/>
  <c r="C8" i="90"/>
  <c r="F8" i="90"/>
  <c r="F7" i="90"/>
  <c r="F6" i="90"/>
  <c r="F5" i="90"/>
  <c r="F4" i="90"/>
  <c r="F3" i="90"/>
  <c r="F2" i="90"/>
  <c r="E10" i="76" l="1"/>
  <c r="E11" i="76" l="1"/>
  <c r="E12" i="76"/>
  <c r="E13" i="76"/>
  <c r="E14" i="76"/>
  <c r="E15" i="76"/>
  <c r="E16" i="76"/>
  <c r="J2" i="71"/>
  <c r="J3" i="71"/>
  <c r="J4" i="71"/>
  <c r="J5" i="71"/>
  <c r="J6" i="71"/>
  <c r="J7" i="71"/>
  <c r="J8" i="71"/>
  <c r="D6" i="75"/>
  <c r="D7" i="75"/>
  <c r="D8" i="75"/>
  <c r="D9" i="75"/>
  <c r="D10" i="75"/>
  <c r="D11" i="75"/>
  <c r="D12" i="75"/>
  <c r="D13" i="75"/>
  <c r="D14" i="75"/>
  <c r="D15" i="75"/>
  <c r="D16" i="75"/>
  <c r="D17" i="75"/>
  <c r="D18" i="75"/>
  <c r="D19" i="75"/>
  <c r="D20" i="75"/>
  <c r="D21" i="75"/>
  <c r="D22" i="75"/>
  <c r="D23" i="75"/>
  <c r="D24" i="75"/>
  <c r="D25" i="75"/>
  <c r="D26" i="75"/>
  <c r="D27" i="75"/>
  <c r="D28" i="75"/>
  <c r="D29" i="75"/>
  <c r="D30" i="75"/>
  <c r="D31" i="75"/>
  <c r="D32" i="75"/>
  <c r="D33" i="75"/>
  <c r="D34" i="75"/>
  <c r="D35" i="75"/>
  <c r="H2" i="70" l="1"/>
  <c r="H4" i="70"/>
  <c r="H5" i="70"/>
  <c r="H6" i="70"/>
  <c r="H7" i="70"/>
  <c r="H8" i="70"/>
  <c r="H9" i="70"/>
  <c r="H10" i="70"/>
  <c r="H11" i="70"/>
  <c r="H12" i="70"/>
  <c r="H13" i="70"/>
  <c r="H14" i="70"/>
  <c r="H15" i="70"/>
  <c r="H16" i="70"/>
  <c r="H17" i="70"/>
  <c r="H18" i="70"/>
  <c r="H19" i="70"/>
  <c r="H20" i="70"/>
  <c r="H21" i="70"/>
  <c r="H22" i="70"/>
  <c r="H23" i="70"/>
  <c r="H24" i="70"/>
  <c r="H25" i="70"/>
  <c r="H26" i="70"/>
  <c r="H27" i="70"/>
  <c r="H28" i="70"/>
  <c r="H29" i="70"/>
  <c r="H30" i="70"/>
  <c r="H31" i="70"/>
  <c r="G7" i="58" l="1"/>
  <c r="G6" i="58"/>
  <c r="G5" i="58"/>
  <c r="G4" i="58"/>
  <c r="G3" i="58"/>
  <c r="G2" i="58"/>
  <c r="E8" i="57"/>
  <c r="E7" i="57"/>
  <c r="E6" i="57"/>
  <c r="E5" i="57"/>
  <c r="E4" i="57"/>
  <c r="E3" i="57"/>
  <c r="E2" i="57"/>
  <c r="A11" i="56"/>
  <c r="C10" i="53" l="1"/>
  <c r="C9" i="53"/>
  <c r="C8" i="53"/>
  <c r="C7" i="53"/>
  <c r="C6" i="53"/>
  <c r="C5" i="53"/>
  <c r="C4" i="53"/>
  <c r="C3" i="53"/>
  <c r="C2" i="53"/>
  <c r="E2" i="33" l="1"/>
  <c r="I6" i="25" l="1"/>
  <c r="C18" i="25"/>
  <c r="C17" i="25"/>
  <c r="C16" i="25"/>
  <c r="C15" i="25"/>
  <c r="C14" i="25"/>
  <c r="B9" i="25"/>
  <c r="D2" i="25" s="1"/>
  <c r="E2" i="25" l="1"/>
  <c r="D31" i="21"/>
  <c r="C31" i="21"/>
  <c r="B31" i="21"/>
  <c r="J4" i="25" l="1"/>
  <c r="J2" i="25"/>
  <c r="J5" i="25"/>
  <c r="J3" i="25"/>
  <c r="C17" i="18"/>
  <c r="D17" i="18"/>
  <c r="E17" i="18"/>
  <c r="F17" i="18"/>
  <c r="G17" i="18"/>
  <c r="H17" i="18"/>
  <c r="I17" i="18"/>
  <c r="J17" i="18"/>
  <c r="K17" i="18"/>
  <c r="L17" i="18"/>
  <c r="M17" i="18"/>
  <c r="N17" i="18"/>
  <c r="C13" i="18"/>
  <c r="D13" i="18"/>
  <c r="E13" i="18"/>
  <c r="F13" i="18"/>
  <c r="G13" i="18"/>
  <c r="H13" i="18"/>
  <c r="I13" i="18"/>
  <c r="J13" i="18"/>
  <c r="K13" i="18"/>
  <c r="L13" i="18"/>
  <c r="M13" i="18"/>
  <c r="N13" i="18"/>
  <c r="C9" i="18"/>
  <c r="D9" i="18"/>
  <c r="E9" i="18"/>
  <c r="F9" i="18"/>
  <c r="G9" i="18"/>
  <c r="H9" i="18"/>
  <c r="I9" i="18"/>
  <c r="J9" i="18"/>
  <c r="K9" i="18"/>
  <c r="L9" i="18"/>
  <c r="M9" i="18"/>
  <c r="N9" i="18"/>
  <c r="C5" i="18"/>
  <c r="D5" i="18"/>
  <c r="E5" i="18"/>
  <c r="F5" i="18"/>
  <c r="G5" i="18"/>
  <c r="H5" i="18"/>
  <c r="I5" i="18"/>
  <c r="J5" i="18"/>
  <c r="K5" i="18"/>
  <c r="L5" i="18"/>
  <c r="M5" i="18"/>
  <c r="N5" i="18"/>
  <c r="B17" i="18"/>
  <c r="B13" i="18"/>
  <c r="B9" i="18"/>
  <c r="B5" i="18"/>
  <c r="M3" i="16"/>
  <c r="M2" i="16"/>
  <c r="N2" i="14"/>
  <c r="N3" i="14"/>
  <c r="N4" i="14"/>
  <c r="N5" i="14"/>
  <c r="M14" i="16" l="1"/>
  <c r="M13" i="16"/>
  <c r="M6" i="16"/>
  <c r="M4" i="16"/>
  <c r="M8" i="16"/>
  <c r="M5" i="16"/>
  <c r="M12" i="16"/>
  <c r="M7" i="16"/>
  <c r="M10" i="16"/>
  <c r="M9" i="16"/>
  <c r="M11" i="16"/>
  <c r="XFD1048575" i="3" l="1"/>
  <c r="XFD1048574" i="3"/>
  <c r="XFD1048573" i="3"/>
  <c r="XFD1048572" i="3"/>
  <c r="XFD1048571" i="3"/>
  <c r="XFD1048570" i="3"/>
  <c r="XFD1048569" i="3"/>
  <c r="XFD1048568" i="3"/>
  <c r="XFD1048567" i="3"/>
  <c r="XFD1048566" i="3"/>
  <c r="XFD1048565" i="3"/>
  <c r="XFD1048564" i="3"/>
  <c r="XFD1048563" i="3"/>
  <c r="XFD1048562" i="3"/>
  <c r="XFD1048561" i="3"/>
  <c r="XFD1048560" i="3"/>
  <c r="XFD1048559" i="3"/>
  <c r="XFD1048558" i="3"/>
  <c r="XFD1048557" i="3"/>
  <c r="XFD1048556" i="3"/>
  <c r="XFD1048555" i="3"/>
  <c r="XFD1048554" i="3"/>
  <c r="XFD1048553" i="3"/>
  <c r="XFD1048552" i="3"/>
  <c r="XFD1048551" i="3"/>
  <c r="XFD1048550" i="3"/>
</calcChain>
</file>

<file path=xl/comments1.xml><?xml version="1.0" encoding="utf-8"?>
<comments xmlns="http://schemas.openxmlformats.org/spreadsheetml/2006/main">
  <authors>
    <author>FeLix SeNa SiLvA</author>
  </authors>
  <commentList>
    <comment ref="A3" authorId="0" shapeId="0">
      <text/>
    </comment>
    <comment ref="A4" authorId="0" shapeId="0">
      <text/>
    </comment>
    <comment ref="A5" authorId="0" shapeId="0">
      <text/>
    </comment>
    <comment ref="A6" authorId="0" shapeId="0">
      <text/>
    </comment>
    <comment ref="A7" authorId="0" shapeId="0">
      <text/>
    </comment>
  </commentList>
</comments>
</file>

<file path=xl/comments2.xml><?xml version="1.0" encoding="utf-8"?>
<comments xmlns="http://schemas.openxmlformats.org/spreadsheetml/2006/main">
  <authors>
    <author>FeLix SeNa SiLvA</author>
  </authors>
  <commentList>
    <comment ref="G2" authorId="0" shapeId="0">
      <text>
        <r>
          <rPr>
            <sz val="10"/>
            <color indexed="81"/>
            <rFont val="Tahoma"/>
            <family val="2"/>
          </rPr>
          <t>Pesquisa usando SenãoDisp</t>
        </r>
      </text>
    </comment>
  </commentList>
</comments>
</file>

<file path=xl/comments3.xml><?xml version="1.0" encoding="utf-8"?>
<comments xmlns="http://schemas.openxmlformats.org/spreadsheetml/2006/main">
  <authors>
    <author>FeLix SeNa SiLvA</author>
  </authors>
  <commentList>
    <comment ref="B2" authorId="0" shapeId="0">
      <text/>
    </comment>
    <comment ref="B3" authorId="0" shapeId="0">
      <text/>
    </comment>
    <comment ref="B4" authorId="0" shapeId="0">
      <text/>
    </comment>
    <comment ref="B5" authorId="0" shapeId="0">
      <text/>
    </comment>
    <comment ref="B6" authorId="0" shapeId="0">
      <text/>
    </comment>
    <comment ref="B7" authorId="0" shapeId="0">
      <text/>
    </comment>
    <comment ref="B8" authorId="0" shapeId="0">
      <text/>
    </comment>
  </commentList>
</comments>
</file>

<file path=xl/comments4.xml><?xml version="1.0" encoding="utf-8"?>
<comments xmlns="http://schemas.openxmlformats.org/spreadsheetml/2006/main">
  <authors>
    <author>FeLix SeNa SiLvA</author>
  </authors>
  <commentList>
    <comment ref="A5" authorId="0" shapeId="0">
      <text/>
    </comment>
    <comment ref="A6" authorId="0" shapeId="0">
      <text/>
    </comment>
    <comment ref="A7" authorId="0" shapeId="0">
      <text/>
    </comment>
    <comment ref="A8" authorId="0" shapeId="0">
      <text/>
    </comment>
    <comment ref="A9" authorId="0" shapeId="0">
      <text/>
    </comment>
    <comment ref="A10" authorId="0" shapeId="0">
      <text/>
    </comment>
    <comment ref="A11" authorId="0" shapeId="0">
      <text/>
    </comment>
    <comment ref="A12" authorId="0" shapeId="0">
      <text/>
    </comment>
    <comment ref="A13" authorId="0" shapeId="0">
      <text/>
    </comment>
    <comment ref="A14" authorId="0" shapeId="0">
      <text/>
    </comment>
  </commentList>
</comments>
</file>

<file path=xl/sharedStrings.xml><?xml version="1.0" encoding="utf-8"?>
<sst xmlns="http://schemas.openxmlformats.org/spreadsheetml/2006/main" count="5271" uniqueCount="2323">
  <si>
    <t>Produto</t>
  </si>
  <si>
    <t>Valor $</t>
  </si>
  <si>
    <t>Valor R$</t>
  </si>
  <si>
    <t>TV 50'</t>
  </si>
  <si>
    <t>Smartphone</t>
  </si>
  <si>
    <t>Red Label 1000ml</t>
  </si>
  <si>
    <t>Blue Label 200ml</t>
  </si>
  <si>
    <t>Black Label 1000ml</t>
  </si>
  <si>
    <t>Jose Cuervo - Ouro</t>
  </si>
  <si>
    <t>Jack Daniels 1000ml</t>
  </si>
  <si>
    <t>Quantidade</t>
  </si>
  <si>
    <t>Total Geral (R$)</t>
  </si>
  <si>
    <t>Valor (R$)</t>
  </si>
  <si>
    <t>Cotação ($)</t>
  </si>
  <si>
    <t>Valor ($)</t>
  </si>
  <si>
    <t>US$</t>
  </si>
  <si>
    <t>Alumínio</t>
  </si>
  <si>
    <t>Chumbo</t>
  </si>
  <si>
    <t>Cobre</t>
  </si>
  <si>
    <t>Estanho</t>
  </si>
  <si>
    <t>Níquel</t>
  </si>
  <si>
    <t>Zinco</t>
  </si>
  <si>
    <t>Data</t>
  </si>
  <si>
    <t>Cotação</t>
  </si>
  <si>
    <t>PS4</t>
  </si>
  <si>
    <t>Home Theater</t>
  </si>
  <si>
    <t>Multifuncional</t>
  </si>
  <si>
    <t>XBOX ONE</t>
  </si>
  <si>
    <t>Atacado/Varejo</t>
  </si>
  <si>
    <t>Valores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</si>
  <si>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</si>
  <si>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</si>
  <si>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</si>
  <si>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</si>
  <si>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</si>
  <si>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</si>
  <si>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</si>
  <si>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</si>
  <si>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</si>
  <si>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</si>
  <si>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TRANSPOR</t>
  </si>
  <si>
    <t>VALORES E FORMATOS DE NÚMERO</t>
  </si>
  <si>
    <t>FÓRMULAS E FORMATOS DE NÚMERO</t>
  </si>
  <si>
    <t>LARGURAS DA COLUNA</t>
  </si>
  <si>
    <t>TUDO, EXCETO BORDAS</t>
  </si>
  <si>
    <t>VÍNCULO</t>
  </si>
  <si>
    <t>IMAGEM COM VÍNCULO</t>
  </si>
  <si>
    <t>Critérios</t>
  </si>
  <si>
    <t>1° Trim.</t>
  </si>
  <si>
    <t>2° Trim.</t>
  </si>
  <si>
    <t>3° Trim</t>
  </si>
  <si>
    <t>4° Trim.</t>
  </si>
  <si>
    <t>Liderança:</t>
  </si>
  <si>
    <t>Assiduidade:</t>
  </si>
  <si>
    <t>Flexibilidade:</t>
  </si>
  <si>
    <t>Disponibilidade:</t>
  </si>
  <si>
    <t>Integração:</t>
  </si>
  <si>
    <t>Colaboração:</t>
  </si>
  <si>
    <t>Organização:</t>
  </si>
  <si>
    <t>Ética:</t>
  </si>
  <si>
    <t>Produtividade:</t>
  </si>
  <si>
    <t>Qualidade:</t>
  </si>
  <si>
    <t>Aptidão Técnica:</t>
  </si>
  <si>
    <t>Apresentação:</t>
  </si>
  <si>
    <t>Média:</t>
  </si>
  <si>
    <t>Brasil</t>
  </si>
  <si>
    <t>Argentina</t>
  </si>
  <si>
    <t>Paraguai</t>
  </si>
  <si>
    <t>Uruguai</t>
  </si>
  <si>
    <t>Colômbia</t>
  </si>
  <si>
    <t>Chile</t>
  </si>
  <si>
    <t>Equador</t>
  </si>
  <si>
    <t>Peru</t>
  </si>
  <si>
    <t>Bolívia</t>
  </si>
  <si>
    <t>Venezuela</t>
  </si>
  <si>
    <t>Suriname</t>
  </si>
  <si>
    <t>Guiana Francesa</t>
  </si>
  <si>
    <t>Guiana</t>
  </si>
  <si>
    <t>Sul-Americano</t>
  </si>
  <si>
    <t>Código</t>
  </si>
  <si>
    <t>Nome</t>
  </si>
  <si>
    <t>Vendedores</t>
  </si>
  <si>
    <t>Lista Aleatória</t>
  </si>
  <si>
    <t>d</t>
  </si>
  <si>
    <t>dd</t>
  </si>
  <si>
    <t>ddd</t>
  </si>
  <si>
    <t>dddd</t>
  </si>
  <si>
    <t>m</t>
  </si>
  <si>
    <t>mm</t>
  </si>
  <si>
    <t>mmm</t>
  </si>
  <si>
    <t>mmmm</t>
  </si>
  <si>
    <t>mmmmm</t>
  </si>
  <si>
    <t>aa</t>
  </si>
  <si>
    <t>aaaa</t>
  </si>
  <si>
    <t>h</t>
  </si>
  <si>
    <t>hh</t>
  </si>
  <si>
    <t>s</t>
  </si>
  <si>
    <t>ss</t>
  </si>
  <si>
    <t>[h]</t>
  </si>
  <si>
    <t>[m]</t>
  </si>
  <si>
    <t>[s]</t>
  </si>
  <si>
    <t>ddd dd/mm/aaaa</t>
  </si>
  <si>
    <t>dddd, d "de" mmmm "de" aaaa</t>
  </si>
  <si>
    <t>CEP</t>
  </si>
  <si>
    <t>CPF</t>
  </si>
  <si>
    <t>CNPJ</t>
  </si>
  <si>
    <t>Distância</t>
  </si>
  <si>
    <t>h:m</t>
  </si>
  <si>
    <t>mm:s</t>
  </si>
  <si>
    <t>hh:mm:ss</t>
  </si>
  <si>
    <t>ESPECIAIS</t>
  </si>
  <si>
    <t>HORA</t>
  </si>
  <si>
    <t>DATA</t>
  </si>
  <si>
    <t>Vendedor</t>
  </si>
  <si>
    <t>Momento do Pedido</t>
  </si>
  <si>
    <t>Código do Pedido</t>
  </si>
  <si>
    <t>Carlos Conde</t>
  </si>
  <si>
    <t>Rosa Valente</t>
  </si>
  <si>
    <t>Henri Lousado</t>
  </si>
  <si>
    <t>Gustavo Nogueira</t>
  </si>
  <si>
    <t>Clodomiro Fontes</t>
  </si>
  <si>
    <t>Rafael Barbosa</t>
  </si>
  <si>
    <t>Teresa Cartaxo</t>
  </si>
  <si>
    <t>Teresa Festas</t>
  </si>
  <si>
    <t>Estrela Naves</t>
  </si>
  <si>
    <t>Telefone</t>
  </si>
  <si>
    <t>Histórico</t>
  </si>
  <si>
    <t>Valor</t>
  </si>
  <si>
    <t>Fundo de Reserva</t>
  </si>
  <si>
    <t>Total</t>
  </si>
  <si>
    <t>Tipo</t>
  </si>
  <si>
    <t>Cotas</t>
  </si>
  <si>
    <t>Condomínio</t>
  </si>
  <si>
    <t>Água</t>
  </si>
  <si>
    <t>Cobertura</t>
  </si>
  <si>
    <t>Gás</t>
  </si>
  <si>
    <t>Tríplex</t>
  </si>
  <si>
    <t>Limpeza</t>
  </si>
  <si>
    <t>Duplex</t>
  </si>
  <si>
    <t>Luz</t>
  </si>
  <si>
    <t>Simples</t>
  </si>
  <si>
    <t>Manutenção</t>
  </si>
  <si>
    <t>Segurança</t>
  </si>
  <si>
    <t>Dividendo</t>
  </si>
  <si>
    <t>Divisor</t>
  </si>
  <si>
    <t>Quociente</t>
  </si>
  <si>
    <t>Cidade</t>
  </si>
  <si>
    <t>Vendas</t>
  </si>
  <si>
    <t>São Paulo</t>
  </si>
  <si>
    <t>Osasco</t>
  </si>
  <si>
    <t>Barueri</t>
  </si>
  <si>
    <t>Embú</t>
  </si>
  <si>
    <t>Santos</t>
  </si>
  <si>
    <t>Guarulhos</t>
  </si>
  <si>
    <t>Bragança Paulista</t>
  </si>
  <si>
    <t>São Caetano do Sul</t>
  </si>
  <si>
    <t>Águas de São Pedro</t>
  </si>
  <si>
    <t>Jundiaí</t>
  </si>
  <si>
    <t>Valinhos</t>
  </si>
  <si>
    <t>Vinhedo</t>
  </si>
  <si>
    <t>Santo André</t>
  </si>
  <si>
    <t>Araraquara</t>
  </si>
  <si>
    <t>Ticket</t>
  </si>
  <si>
    <t>Prêmio</t>
  </si>
  <si>
    <t>TV</t>
  </si>
  <si>
    <t>Moto</t>
  </si>
  <si>
    <t>Carro</t>
  </si>
  <si>
    <t>Vídeo Game</t>
  </si>
  <si>
    <t>Getúlio Mortágua</t>
  </si>
  <si>
    <t>Heleno Proença</t>
  </si>
  <si>
    <t>Fernando Areosa</t>
  </si>
  <si>
    <t>Manoel Maranhão</t>
  </si>
  <si>
    <t>Stella Horta</t>
  </si>
  <si>
    <t>Camilo Castilhos</t>
  </si>
  <si>
    <t>Anauã Lopes</t>
  </si>
  <si>
    <t>Benjamin Bicudo</t>
  </si>
  <si>
    <t>Sorteado</t>
  </si>
  <si>
    <t>Significância</t>
  </si>
  <si>
    <t>ARREDMULTB.MAT</t>
  </si>
  <si>
    <t>TETO.MAT</t>
  </si>
  <si>
    <t>MARRED</t>
  </si>
  <si>
    <t>Resultado</t>
  </si>
  <si>
    <t>Milímetros</t>
  </si>
  <si>
    <t>Conversão e Adaptação</t>
  </si>
  <si>
    <t>Polegada (mm)</t>
  </si>
  <si>
    <t>Faixa</t>
  </si>
  <si>
    <t>Ano</t>
  </si>
  <si>
    <t>Arrecadadas</t>
  </si>
  <si>
    <t>Arrecadadas Adaptadas</t>
  </si>
  <si>
    <t>Maior</t>
  </si>
  <si>
    <t>Adauto Valido</t>
  </si>
  <si>
    <t>Posição</t>
  </si>
  <si>
    <t>Alice Valgueiro</t>
  </si>
  <si>
    <t>Cid Abreu</t>
  </si>
  <si>
    <t>Menor</t>
  </si>
  <si>
    <t>Epitácio Marques</t>
  </si>
  <si>
    <t>Ezra Figueira</t>
  </si>
  <si>
    <t>Hélio Andrade</t>
  </si>
  <si>
    <t>Susana Antas</t>
  </si>
  <si>
    <t>Zoraide Veloso</t>
  </si>
  <si>
    <t>ORDEM.EQ</t>
  </si>
  <si>
    <t>Resultado AZ</t>
  </si>
  <si>
    <t>Resultado ZA</t>
  </si>
  <si>
    <t>Equipe</t>
  </si>
  <si>
    <t>País</t>
  </si>
  <si>
    <t>Piloto</t>
  </si>
  <si>
    <t>Pontos</t>
  </si>
  <si>
    <t>Ferrari</t>
  </si>
  <si>
    <t>Felipe Massa</t>
  </si>
  <si>
    <t>Espanha</t>
  </si>
  <si>
    <t>Fernando Alonso</t>
  </si>
  <si>
    <t>Force India</t>
  </si>
  <si>
    <t>Alemanha</t>
  </si>
  <si>
    <t>Adrian Sutil</t>
  </si>
  <si>
    <t>Reino</t>
  </si>
  <si>
    <t>Unido Paul di Resta</t>
  </si>
  <si>
    <t>HRT</t>
  </si>
  <si>
    <t>Austrália</t>
  </si>
  <si>
    <t>Daniel Ricciardo</t>
  </si>
  <si>
    <t>Índia</t>
  </si>
  <si>
    <t>Narain Karthikeyan</t>
  </si>
  <si>
    <t>Itália</t>
  </si>
  <si>
    <t>Vitantonio Liuzzi</t>
  </si>
  <si>
    <t>Lotus</t>
  </si>
  <si>
    <t>Finlândia</t>
  </si>
  <si>
    <t>Heikki Kovalainen</t>
  </si>
  <si>
    <t>Karun Chandhok</t>
  </si>
  <si>
    <t>Jarno Trulli</t>
  </si>
  <si>
    <t>McLaren</t>
  </si>
  <si>
    <t>Mercedes</t>
  </si>
  <si>
    <t>Michael Schumacher</t>
  </si>
  <si>
    <t>Nico Rosberg</t>
  </si>
  <si>
    <t>Red Bull</t>
  </si>
  <si>
    <t>Sebastian Vettel</t>
  </si>
  <si>
    <t>Mark Webber</t>
  </si>
  <si>
    <t>Renault</t>
  </si>
  <si>
    <t>Nick Heidfeld</t>
  </si>
  <si>
    <t>Rússia</t>
  </si>
  <si>
    <t>Vitaly Petrov</t>
  </si>
  <si>
    <t>Sauber</t>
  </si>
  <si>
    <t>Pedro de la Rosa</t>
  </si>
  <si>
    <t>Japão</t>
  </si>
  <si>
    <t>Kamui Kobayashi</t>
  </si>
  <si>
    <t>México</t>
  </si>
  <si>
    <t>Sergio Pérez</t>
  </si>
  <si>
    <t>Toro Rosso</t>
  </si>
  <si>
    <t>Jaime Alguersuari</t>
  </si>
  <si>
    <t>Suíça</t>
  </si>
  <si>
    <t>Sébastien Buemi</t>
  </si>
  <si>
    <t>Virgin</t>
  </si>
  <si>
    <t>Timo Glock</t>
  </si>
  <si>
    <t>Bélgica</t>
  </si>
  <si>
    <t>Jérôme D`Ambrosio</t>
  </si>
  <si>
    <t>Williams</t>
  </si>
  <si>
    <t>Rubens Barrichello</t>
  </si>
  <si>
    <t>Pastor Maldonado</t>
  </si>
  <si>
    <t>Meta de Multas</t>
  </si>
  <si>
    <t>Piçarrão</t>
  </si>
  <si>
    <t>Vila Alta</t>
  </si>
  <si>
    <t>Cerro Velho</t>
  </si>
  <si>
    <t>Capão do Leão</t>
  </si>
  <si>
    <t>Parazinho</t>
  </si>
  <si>
    <t>Piquirivaí</t>
  </si>
  <si>
    <t>Itapiranga</t>
  </si>
  <si>
    <t>Imaruí</t>
  </si>
  <si>
    <t>Sitiá</t>
  </si>
  <si>
    <t>Capão da Lagoa</t>
  </si>
  <si>
    <t>Urimama</t>
  </si>
  <si>
    <t>Itoupava</t>
  </si>
  <si>
    <t>Boquira</t>
  </si>
  <si>
    <t>Herval Grande</t>
  </si>
  <si>
    <t>Boca do Córrego</t>
  </si>
  <si>
    <t>Filadélfia</t>
  </si>
  <si>
    <t>Cavajureta</t>
  </si>
  <si>
    <t>Brejo de Areia</t>
  </si>
  <si>
    <t>Classificação</t>
  </si>
  <si>
    <t>Top 5</t>
  </si>
  <si>
    <t>Maior Venda</t>
  </si>
  <si>
    <t>Menor Venda</t>
  </si>
  <si>
    <t>Controle de Horas Extras</t>
  </si>
  <si>
    <t>Funcionário</t>
  </si>
  <si>
    <t>jan</t>
  </si>
  <si>
    <t>fev</t>
  </si>
  <si>
    <t>mar</t>
  </si>
  <si>
    <t>abr</t>
  </si>
  <si>
    <t>mai</t>
  </si>
  <si>
    <t>jun</t>
  </si>
  <si>
    <t>Total H.E</t>
  </si>
  <si>
    <t>Ana Claudia</t>
  </si>
  <si>
    <t>Fátima dos Santos</t>
  </si>
  <si>
    <t>Silvios Lima</t>
  </si>
  <si>
    <t>Amanda do amaral</t>
  </si>
  <si>
    <t>José Silva Duarte</t>
  </si>
  <si>
    <t>Retorno</t>
  </si>
  <si>
    <t>Números 1 (domingo) a 7 (sábado).</t>
  </si>
  <si>
    <t>Números 1 (segunda-feira) a 7 (domingo).</t>
  </si>
  <si>
    <t>Números 0 (segunda-feira) a 6 (domingo).</t>
  </si>
  <si>
    <t>Números 1 (terça-feira) a 7 (segunda-feira).</t>
  </si>
  <si>
    <t>Números 1 (quarta-feira) a 7 (terça-feira).</t>
  </si>
  <si>
    <t>Números 1 (quinta-feira) a 7 (quarta-feira).</t>
  </si>
  <si>
    <t>Números 1 (sexta-feira) a 7 (quinta-feira).</t>
  </si>
  <si>
    <t>Números 1 (sábado) a 7 (sexta-feira).</t>
  </si>
  <si>
    <t>Sistema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</si>
  <si>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</si>
  <si>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</si>
  <si>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</si>
  <si>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</si>
  <si>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</si>
  <si>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</si>
  <si>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</si>
  <si>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Nascimento</t>
  </si>
  <si>
    <t>Agora</t>
  </si>
  <si>
    <t>Dias</t>
  </si>
  <si>
    <t>Dias 360</t>
  </si>
  <si>
    <t>Curso</t>
  </si>
  <si>
    <t>Início</t>
  </si>
  <si>
    <t>Duração</t>
  </si>
  <si>
    <t>Término</t>
  </si>
  <si>
    <t>Excel - Fundamentos</t>
  </si>
  <si>
    <t>Excel - Intermediário</t>
  </si>
  <si>
    <t>Excel - Recursos Avançados</t>
  </si>
  <si>
    <t>Excel - Programação VBA</t>
  </si>
  <si>
    <t>Excel - Matemática Financeira</t>
  </si>
  <si>
    <t>Excel - Digital Dashboards</t>
  </si>
  <si>
    <t>Access - Módulo I</t>
  </si>
  <si>
    <t>Access - Módulo II</t>
  </si>
  <si>
    <t>PowerPoint</t>
  </si>
  <si>
    <t>Word</t>
  </si>
  <si>
    <t>Outlook</t>
  </si>
  <si>
    <t>Project Professional - Gestão de Obras</t>
  </si>
  <si>
    <t>Project Professional - Gerenciamento de Projetos</t>
  </si>
  <si>
    <t>Project Server - Gerentes de Projetos</t>
  </si>
  <si>
    <t>Project Server - Administradores</t>
  </si>
  <si>
    <t>Fundamentos</t>
  </si>
  <si>
    <t>Formação de Gerentes de Projetos</t>
  </si>
  <si>
    <t>Preparatório PMP®</t>
  </si>
  <si>
    <t>Scrum</t>
  </si>
  <si>
    <t>Metodologia Ágil - Scrum</t>
  </si>
  <si>
    <t>Lógica de Programação</t>
  </si>
  <si>
    <t>Desenvolvimento Web</t>
  </si>
  <si>
    <t>JavaScript</t>
  </si>
  <si>
    <t>Programação Java</t>
  </si>
  <si>
    <t>Situação</t>
  </si>
  <si>
    <t>ORENCIA</t>
  </si>
  <si>
    <t>REOPRO</t>
  </si>
  <si>
    <t>AGLUCOSE</t>
  </si>
  <si>
    <t>GLUCOBAY</t>
  </si>
  <si>
    <t>FILINAR G</t>
  </si>
  <si>
    <t>EXPECDILAT</t>
  </si>
  <si>
    <t>ACEBROFILINA</t>
  </si>
  <si>
    <t>Data Atual</t>
  </si>
  <si>
    <t>Janeiro</t>
  </si>
  <si>
    <t>Fevereiro</t>
  </si>
  <si>
    <t>Março</t>
  </si>
  <si>
    <t xml:space="preserve">Total de Vendas </t>
  </si>
  <si>
    <t>Total de Vendas com Comissão</t>
  </si>
  <si>
    <t>Fernanda</t>
  </si>
  <si>
    <t>Fabiola</t>
  </si>
  <si>
    <t>Thiago</t>
  </si>
  <si>
    <t>Pamela</t>
  </si>
  <si>
    <t>Michele</t>
  </si>
  <si>
    <t>Aline</t>
  </si>
  <si>
    <t>Paulo</t>
  </si>
  <si>
    <t>Descrição</t>
  </si>
  <si>
    <t>Preço Unitário</t>
  </si>
  <si>
    <t>Estoque</t>
  </si>
  <si>
    <t>Quantidade Vendida</t>
  </si>
  <si>
    <t>Status</t>
  </si>
  <si>
    <t>MONITOR 17"</t>
  </si>
  <si>
    <t>CARTUCHO DE TINTA</t>
  </si>
  <si>
    <t>MOUSE WIRELESS</t>
  </si>
  <si>
    <t>CONTROLE PS3</t>
  </si>
  <si>
    <t>KIT COM 20 JOGOS</t>
  </si>
  <si>
    <t>FORMULÁRIO CONTÍNUO</t>
  </si>
  <si>
    <t>Vencimento</t>
  </si>
  <si>
    <t>Pagamento</t>
  </si>
  <si>
    <t>Real</t>
  </si>
  <si>
    <t>Alessandra Souto Maior</t>
  </si>
  <si>
    <t>Antônio Quintanilha</t>
  </si>
  <si>
    <t>Ariana Vilarinho</t>
  </si>
  <si>
    <t>Beth Valverde</t>
  </si>
  <si>
    <t>Elisabeth Avelar</t>
  </si>
  <si>
    <t>Eva França</t>
  </si>
  <si>
    <t>Taxa</t>
  </si>
  <si>
    <t>Multa Diária</t>
  </si>
  <si>
    <t>Desconto</t>
  </si>
  <si>
    <t>Sobrenome</t>
  </si>
  <si>
    <t>Previsão de Entrega</t>
  </si>
  <si>
    <t>Peso (Kg)</t>
  </si>
  <si>
    <t>Região</t>
  </si>
  <si>
    <t>UF</t>
  </si>
  <si>
    <t>Nome Completo</t>
  </si>
  <si>
    <t>Data de Entrega</t>
  </si>
  <si>
    <t>Total com Frete</t>
  </si>
  <si>
    <t>Frete</t>
  </si>
  <si>
    <t>Vera</t>
  </si>
  <si>
    <t>Mourato</t>
  </si>
  <si>
    <t>Nordeste</t>
  </si>
  <si>
    <t>BA</t>
  </si>
  <si>
    <t>Carlos</t>
  </si>
  <si>
    <t>Guerra</t>
  </si>
  <si>
    <t>Sul</t>
  </si>
  <si>
    <t>PR</t>
  </si>
  <si>
    <t>Teodora</t>
  </si>
  <si>
    <t>Marreiro</t>
  </si>
  <si>
    <t>Norte</t>
  </si>
  <si>
    <t>Stephan</t>
  </si>
  <si>
    <t>Canedo</t>
  </si>
  <si>
    <t>RS</t>
  </si>
  <si>
    <t>Max</t>
  </si>
  <si>
    <t>Alencastre</t>
  </si>
  <si>
    <t>RN</t>
  </si>
  <si>
    <t>Marciano</t>
  </si>
  <si>
    <t>Simão</t>
  </si>
  <si>
    <t>Hildebrando</t>
  </si>
  <si>
    <t>Marins</t>
  </si>
  <si>
    <t>SC</t>
  </si>
  <si>
    <t>Luísa</t>
  </si>
  <si>
    <t>Souto Maior</t>
  </si>
  <si>
    <t>Glauco</t>
  </si>
  <si>
    <t>Freitas</t>
  </si>
  <si>
    <t>CE</t>
  </si>
  <si>
    <t>Flor</t>
  </si>
  <si>
    <t>Afonso</t>
  </si>
  <si>
    <t>Fernando</t>
  </si>
  <si>
    <t>Cantanhede</t>
  </si>
  <si>
    <t>PE</t>
  </si>
  <si>
    <t>Benjamin</t>
  </si>
  <si>
    <t>Rafael</t>
  </si>
  <si>
    <t>Antunes</t>
  </si>
  <si>
    <t>Luciana</t>
  </si>
  <si>
    <t>Chagas</t>
  </si>
  <si>
    <t>Sudeste</t>
  </si>
  <si>
    <t>Lucas</t>
  </si>
  <si>
    <t>Almeida</t>
  </si>
  <si>
    <t>Alice</t>
  </si>
  <si>
    <t>Dinis</t>
  </si>
  <si>
    <t>Lucimar</t>
  </si>
  <si>
    <t>Sampaio</t>
  </si>
  <si>
    <t>Cajuru</t>
  </si>
  <si>
    <t>Baião</t>
  </si>
  <si>
    <t>MA</t>
  </si>
  <si>
    <t>Peça</t>
  </si>
  <si>
    <t>Total Geral</t>
  </si>
  <si>
    <t>Jaqueta</t>
  </si>
  <si>
    <t>Calça</t>
  </si>
  <si>
    <t>Acessório</t>
  </si>
  <si>
    <t>Moletom</t>
  </si>
  <si>
    <t>Tênis</t>
  </si>
  <si>
    <t xml:space="preserve"> </t>
  </si>
  <si>
    <t>Qtde Vendas</t>
  </si>
  <si>
    <t>Excel Fundamentos</t>
  </si>
  <si>
    <t>Excel Intermediário</t>
  </si>
  <si>
    <t>Excel Avançado</t>
  </si>
  <si>
    <t>Eduardo Benedito</t>
  </si>
  <si>
    <t>Marcia Terra</t>
  </si>
  <si>
    <t>Francisco da Silva</t>
  </si>
  <si>
    <t>Marca</t>
  </si>
  <si>
    <t>Total Qtde</t>
  </si>
  <si>
    <t>Total Geral Vendas</t>
  </si>
  <si>
    <t>Samsung</t>
  </si>
  <si>
    <t>Sony</t>
  </si>
  <si>
    <t>Consul</t>
  </si>
  <si>
    <t>LG</t>
  </si>
  <si>
    <t>Brastemp</t>
  </si>
  <si>
    <t>Panasonic</t>
  </si>
  <si>
    <t>SOMASE</t>
  </si>
  <si>
    <t>MÉDIASE</t>
  </si>
  <si>
    <t>CONT.SE</t>
  </si>
  <si>
    <t>GP*</t>
  </si>
  <si>
    <t>GP Fundamentos</t>
  </si>
  <si>
    <t>GP Avançado</t>
  </si>
  <si>
    <t>Média das Vendas</t>
  </si>
  <si>
    <t>Maria Betânia</t>
  </si>
  <si>
    <t>Neymar Jr.</t>
  </si>
  <si>
    <t>Silvio Santos</t>
  </si>
  <si>
    <t>Marília Gabriela</t>
  </si>
  <si>
    <t>Otto Lima</t>
  </si>
  <si>
    <t>Rafael Santos</t>
  </si>
  <si>
    <t>Ronaldo Nasário</t>
  </si>
  <si>
    <t>José Dirceu</t>
  </si>
  <si>
    <t>Dilma Rousseff</t>
  </si>
  <si>
    <t>Abraham Lincoln</t>
  </si>
  <si>
    <t>Ronald Golias</t>
  </si>
  <si>
    <t>Marcela Almeida</t>
  </si>
  <si>
    <t>Patrício Jameco</t>
  </si>
  <si>
    <t>Paulo Silmo</t>
  </si>
  <si>
    <t>Augusto Lins</t>
  </si>
  <si>
    <t>Kátia Catarina</t>
  </si>
  <si>
    <t>José Miguel</t>
  </si>
  <si>
    <t>Paulo Roberto</t>
  </si>
  <si>
    <t>José Felipe</t>
  </si>
  <si>
    <t>Excel*</t>
  </si>
  <si>
    <t>Excel VBA</t>
  </si>
  <si>
    <t>Excel *</t>
  </si>
  <si>
    <t>GP *</t>
  </si>
  <si>
    <t>Total de Cursos Acima de 40.000?</t>
  </si>
  <si>
    <t>CONT.SE Total "&gt;200"</t>
  </si>
  <si>
    <t>Venda</t>
  </si>
  <si>
    <t>R$</t>
  </si>
  <si>
    <t>US$ Turismo</t>
  </si>
  <si>
    <t>Seção</t>
  </si>
  <si>
    <t>Mercadoria</t>
  </si>
  <si>
    <t>Empório</t>
  </si>
  <si>
    <t xml:space="preserve">Alecrim </t>
  </si>
  <si>
    <t>Alho em Pó</t>
  </si>
  <si>
    <t>Alho Flocos</t>
  </si>
  <si>
    <t>Alho Frito</t>
  </si>
  <si>
    <t>Alho Granulado</t>
  </si>
  <si>
    <t xml:space="preserve">Anis Estrelado </t>
  </si>
  <si>
    <t>Bicarbonato de Amônio</t>
  </si>
  <si>
    <t>Bicarbonato de Sódio</t>
  </si>
  <si>
    <t>Boldo Chileno Tipo I</t>
  </si>
  <si>
    <t>Caldo Carne (em Pó)</t>
  </si>
  <si>
    <t>Caldo Galinha (em Pó)</t>
  </si>
  <si>
    <t xml:space="preserve">Camomila Nacional </t>
  </si>
  <si>
    <t>Canela 6 cm</t>
  </si>
  <si>
    <t>Canela em Casca Java Vera A Inteira 10 kg</t>
  </si>
  <si>
    <t>Canela em Casca Java Vera A Inteira 50 kg</t>
  </si>
  <si>
    <t>Canela em Casca Quebrada</t>
  </si>
  <si>
    <t>Canela em Pó Pura</t>
  </si>
  <si>
    <t>Canela Feculada</t>
  </si>
  <si>
    <t>Cebola em Pó</t>
  </si>
  <si>
    <t>Cebola Flocos em Tiras</t>
  </si>
  <si>
    <t>Cebola Granulada Média</t>
  </si>
  <si>
    <t>Cebola Granulada Miúda</t>
  </si>
  <si>
    <t xml:space="preserve">Cebolinha </t>
  </si>
  <si>
    <t xml:space="preserve">Cheiro Verde </t>
  </si>
  <si>
    <t>Chimichurri</t>
  </si>
  <si>
    <t xml:space="preserve">Coentro em Grãos Inteiro </t>
  </si>
  <si>
    <t>Coentro em Pó Puro</t>
  </si>
  <si>
    <t xml:space="preserve">Coentro Partido </t>
  </si>
  <si>
    <t>Colorau</t>
  </si>
  <si>
    <t>Cominho em Pó Puro</t>
  </si>
  <si>
    <t xml:space="preserve">Cominho Indiano em Grãos </t>
  </si>
  <si>
    <t>Cominho Moído Feculado</t>
  </si>
  <si>
    <t>Cravo (em Flor) 10 kg</t>
  </si>
  <si>
    <t>Cravo (em Flor) 25 kg</t>
  </si>
  <si>
    <t>Cravo (em Flor) 50 kg</t>
  </si>
  <si>
    <t>Cravo em Pó Puro</t>
  </si>
  <si>
    <t>Cúrcuma (Açafrão) Moída Feculada</t>
  </si>
  <si>
    <t>Cúrcuma (Açafrão) Pó Pura</t>
  </si>
  <si>
    <t>Curry</t>
  </si>
  <si>
    <t>Endro 25 kg</t>
  </si>
  <si>
    <t>Erva Doce 10 kg</t>
  </si>
  <si>
    <t>Erva Doce 50 kg</t>
  </si>
  <si>
    <t>Ervas Finas</t>
  </si>
  <si>
    <t xml:space="preserve">Funcho </t>
  </si>
  <si>
    <t>Fungui Seco (Cogumelo Seco) 20kg</t>
  </si>
  <si>
    <t>Fungui Seco (Cogumelo Seco) 5 kg</t>
  </si>
  <si>
    <t xml:space="preserve">Hortelã </t>
  </si>
  <si>
    <t>Louro em Folhas Turco 10 kg</t>
  </si>
  <si>
    <t>Louro em Folhas Turco 50 kg</t>
  </si>
  <si>
    <t xml:space="preserve">Louro em Pó Puro </t>
  </si>
  <si>
    <t xml:space="preserve">Manjericão Flocos </t>
  </si>
  <si>
    <t xml:space="preserve">Manjerona Flocos </t>
  </si>
  <si>
    <t>Mostarda em Grãos SC 10 kg</t>
  </si>
  <si>
    <t>Mostarda em Grãos SC 45,36 kg</t>
  </si>
  <si>
    <t>Noz Moscada em Pó Pura</t>
  </si>
  <si>
    <t>Noz Moscada Inteira (Bola) 25 kg</t>
  </si>
  <si>
    <t>Noz Moscada Inteira 10 kg</t>
  </si>
  <si>
    <t>Noz Moscada Inteira 2 kg</t>
  </si>
  <si>
    <t>Noz Moscada Moída Feculada</t>
  </si>
  <si>
    <t>Noz Moscada Quebrada</t>
  </si>
  <si>
    <t>Páprica Doce</t>
  </si>
  <si>
    <t>Páprica Picante</t>
  </si>
  <si>
    <t>Pimenta Branca em Grãos 10 kg</t>
  </si>
  <si>
    <t>Pimenta Branca em Grãos 50 kg</t>
  </si>
  <si>
    <t>Pimenta Branca em Pó Pura</t>
  </si>
  <si>
    <t>Pimenta Calabresa em Pó Pura</t>
  </si>
  <si>
    <t>Pimenta Calabresa Flocos 10 kg</t>
  </si>
  <si>
    <t>Pimenta Calabresa Flocos 25 kg</t>
  </si>
  <si>
    <t>Pimenta Preta em Grãos 10 kg</t>
  </si>
  <si>
    <t>Pimenta Preta em Grãos Extra 25 kg</t>
  </si>
  <si>
    <t>Pimenta Preta em Grãos Extra 50 kg</t>
  </si>
  <si>
    <t>Pimenta Preta Feculada</t>
  </si>
  <si>
    <t>Pimenta Reino em Pó Pura</t>
  </si>
  <si>
    <t>Pimenta Rosa</t>
  </si>
  <si>
    <t>Salsa Desidratada Nacional</t>
  </si>
  <si>
    <t>Sene em Folhas 20 kg</t>
  </si>
  <si>
    <t>Sene em Folhas 50 kg</t>
  </si>
  <si>
    <t>Tabasco Vermelho 24 X 60 Ml</t>
  </si>
  <si>
    <t>Tempero Baiano</t>
  </si>
  <si>
    <t>Tomate Seco Turco</t>
  </si>
  <si>
    <t xml:space="preserve">Tomilho </t>
  </si>
  <si>
    <t>Vinagrete Flocos</t>
  </si>
  <si>
    <t>Altura</t>
  </si>
  <si>
    <t>Peso</t>
  </si>
  <si>
    <t>IMC</t>
  </si>
  <si>
    <t>Muito Magro</t>
  </si>
  <si>
    <t>Normal</t>
  </si>
  <si>
    <t>Sobrepeso</t>
  </si>
  <si>
    <t>Obeso</t>
  </si>
  <si>
    <t>Obesidade Grave</t>
  </si>
  <si>
    <t>Matérias</t>
  </si>
  <si>
    <t>1º Bim</t>
  </si>
  <si>
    <t>2º Bim</t>
  </si>
  <si>
    <t>3º Bim</t>
  </si>
  <si>
    <t>4º Bim</t>
  </si>
  <si>
    <t>Média</t>
  </si>
  <si>
    <t>Português</t>
  </si>
  <si>
    <t>Inglês</t>
  </si>
  <si>
    <t>História</t>
  </si>
  <si>
    <t>Geografia</t>
  </si>
  <si>
    <t>Matemática</t>
  </si>
  <si>
    <t>Biologia</t>
  </si>
  <si>
    <t>Química</t>
  </si>
  <si>
    <t>Física</t>
  </si>
  <si>
    <t>De</t>
  </si>
  <si>
    <t>Até</t>
  </si>
  <si>
    <t>Reprovado</t>
  </si>
  <si>
    <t>Recuperação</t>
  </si>
  <si>
    <t>Aprovado</t>
  </si>
  <si>
    <t>CNH</t>
  </si>
  <si>
    <t>Condutor</t>
  </si>
  <si>
    <t>Descrição da Infração</t>
  </si>
  <si>
    <t>Gravidade</t>
  </si>
  <si>
    <t>503-70</t>
  </si>
  <si>
    <t>506-10</t>
  </si>
  <si>
    <t>509-60</t>
  </si>
  <si>
    <t>532-00</t>
  </si>
  <si>
    <t>543-63</t>
  </si>
  <si>
    <t>545-25</t>
  </si>
  <si>
    <t>548-70</t>
  </si>
  <si>
    <t>552-50</t>
  </si>
  <si>
    <t>555-00</t>
  </si>
  <si>
    <t>Enquadramento</t>
  </si>
  <si>
    <t>Responsabilidade</t>
  </si>
  <si>
    <t>Compentência</t>
  </si>
  <si>
    <t>501-00</t>
  </si>
  <si>
    <t>DIRIGIR VEICULO S/ POSSUIR CNH OU PERMISSAO PARA DIRIGIR</t>
  </si>
  <si>
    <t>ART 162, I</t>
  </si>
  <si>
    <t>GRAVISSIMA</t>
  </si>
  <si>
    <t>CONDUTOR</t>
  </si>
  <si>
    <t>ESTADUAL</t>
  </si>
  <si>
    <t>502-90</t>
  </si>
  <si>
    <t>DIRIGIR VEICULO C/ CNH OU PERMISSAO P/ DIRIGIR CASSADA</t>
  </si>
  <si>
    <t>ART 162, II</t>
  </si>
  <si>
    <t>DIRIGIR VEIC C/ CNH OU PERMISSAO P/DIRIGIR CATEG DIFERENTE</t>
  </si>
  <si>
    <t>ART 162, III</t>
  </si>
  <si>
    <t>504-50</t>
  </si>
  <si>
    <t>DIRIGIR VEIC C/ VALIDADE DE CNH VENCIDA HA MAIS DE 30 DIAS</t>
  </si>
  <si>
    <t>ART 162, V</t>
  </si>
  <si>
    <t>505-30</t>
  </si>
  <si>
    <t>DIRIGIR S/ USAR LENTES, APAR, ETC IMPOSTAS PELA LICENCA</t>
  </si>
  <si>
    <t>ART 162, VI</t>
  </si>
  <si>
    <t>ENTREGAR DIREC VEIC PESSOA S/ CNH/PERMISSAO P/ DIRIGIR</t>
  </si>
  <si>
    <t>ART 163</t>
  </si>
  <si>
    <t>PROPRIETARIO</t>
  </si>
  <si>
    <t>507-00</t>
  </si>
  <si>
    <t>ENTREGAR DIREC VEIC PESSOA C/ CNH/PERMISSAO CASSADA</t>
  </si>
  <si>
    <t>508-80</t>
  </si>
  <si>
    <t>ENTREGAR DIREC VEIC PESSOA CNH/PERMISSAO CAT DIFERENTE</t>
  </si>
  <si>
    <t>ENTREGAR DIREC VEIC PESSOA CNH/PERMISSAO VENCIDA + 30DIAS</t>
  </si>
  <si>
    <t>510-00</t>
  </si>
  <si>
    <t>ENTREGAR DIREC VEIC PESSOA S/ LENTES,ETC IMPOSTAS LICENCA</t>
  </si>
  <si>
    <t>511-80</t>
  </si>
  <si>
    <t>PERMITIR TOME POSSE VEIC PESSOA S/ CNH PERMISSAO P/DIRIGIR</t>
  </si>
  <si>
    <t>ART 164</t>
  </si>
  <si>
    <t>512-60</t>
  </si>
  <si>
    <t>PERMITIR TOME POSSE VEIC PESSOA C/ CNH/PERMISSAO CASSADA</t>
  </si>
  <si>
    <t>513-40</t>
  </si>
  <si>
    <t>PERMITIR TOME POSSE VEIC PESSOA CNH/PERMISSAO CAT DIFERENT</t>
  </si>
  <si>
    <t>514-20</t>
  </si>
  <si>
    <t>PERMITIR TOME POSSE VEIC PESSOA CNH/PERMISSAO VENC + 30DIA</t>
  </si>
  <si>
    <t>515-00</t>
  </si>
  <si>
    <t>PERMITIR TOME POSSE VEIC PESSOA S/ LENTES,ETC IMPOSTAS LIC</t>
  </si>
  <si>
    <t>516-90</t>
  </si>
  <si>
    <t>DIRIGIR SOB INFLUENCIA ALCOOL NIVEL SUP. OU ENTORPECENTE</t>
  </si>
  <si>
    <t>ART 165</t>
  </si>
  <si>
    <t>517-70</t>
  </si>
  <si>
    <t>ENTREGAR VEIC A PESSOA NAO ESTIVER CONDICOES DE DIRIGIR</t>
  </si>
  <si>
    <t>ART 166</t>
  </si>
  <si>
    <t>518-50</t>
  </si>
  <si>
    <t>DEIXAR O CONDUTOR/PASSAGEIRO DE USAR O CINTO DE SEGURANCA</t>
  </si>
  <si>
    <t>ART 167</t>
  </si>
  <si>
    <t>GRAVE</t>
  </si>
  <si>
    <t>MUNICIPAL/ESTADUAL</t>
  </si>
  <si>
    <t>519-30</t>
  </si>
  <si>
    <t>TRANSPORTAR CRIANCAS EM VEIC S/ OBSERVAR NORMAS</t>
  </si>
  <si>
    <t>ART 168</t>
  </si>
  <si>
    <t>520-70</t>
  </si>
  <si>
    <t>DIRIGIR SEM OS CUIDADOS INDISPENSAVEIS A SEGURANCA</t>
  </si>
  <si>
    <t>ART 169</t>
  </si>
  <si>
    <t>LEVE</t>
  </si>
  <si>
    <t>521-50</t>
  </si>
  <si>
    <t>DIRIGIR AMEACANDO PEDESTRES ESTEJAM NA VIA PUBLICA</t>
  </si>
  <si>
    <t>ART 170</t>
  </si>
  <si>
    <t>522-30</t>
  </si>
  <si>
    <t>USAR VEIC PARA ARREMESSAR SOBRE PEDESTRES AGUA, ETC</t>
  </si>
  <si>
    <t>ART 171</t>
  </si>
  <si>
    <t>MEDIA</t>
  </si>
  <si>
    <t>MUNICIPAL</t>
  </si>
  <si>
    <t>523-10</t>
  </si>
  <si>
    <t>ATIRAR OU ABANDONAR NA VIA OBJETOS OU SUBSTANCIAS</t>
  </si>
  <si>
    <t>ART 172</t>
  </si>
  <si>
    <t>524-00</t>
  </si>
  <si>
    <t>DISPUTAR CORRIDA POR ESPIRITO DE EMULACAO</t>
  </si>
  <si>
    <t>ART 173</t>
  </si>
  <si>
    <t>525-80</t>
  </si>
  <si>
    <t>PROMOVER NA VIA COMPETICAO, EVENTOS, ETC S/ PERMISSAO</t>
  </si>
  <si>
    <t>ART 174</t>
  </si>
  <si>
    <t>PESSOA FISICA</t>
  </si>
  <si>
    <t>526-60</t>
  </si>
  <si>
    <t>PARTICIPAR NA VIA COMO CONDUTOR DE COMPETICAO, EVENTOS</t>
  </si>
  <si>
    <t>527-40</t>
  </si>
  <si>
    <t>UTILIZAR-SE DE VEIC P/ DEMONSTRAR MANOBRA PERIGOSA</t>
  </si>
  <si>
    <t>ART 175</t>
  </si>
  <si>
    <t>528-20</t>
  </si>
  <si>
    <t>EM ACIDENTE, NAO PRESTAR SOCORRO A VITIMA</t>
  </si>
  <si>
    <t>ART 176, I</t>
  </si>
  <si>
    <t>529-00</t>
  </si>
  <si>
    <t>EM ACIDENTE, NAO ADOTAR PROVIDENCIAS P/ EVITAR PERIGO</t>
  </si>
  <si>
    <t>ART 176, II</t>
  </si>
  <si>
    <t>530-40</t>
  </si>
  <si>
    <t>EM ACIDENTE, NAO PRESERVAR O LOCAL P/ FACILITAR TRABALHO</t>
  </si>
  <si>
    <t>ART 176, III</t>
  </si>
  <si>
    <t>531-20</t>
  </si>
  <si>
    <t>EM ACIDENTE, NAO ADOTAR PROVIDENCIAS P/ REMOVER VEIC</t>
  </si>
  <si>
    <t>ART 176, IV</t>
  </si>
  <si>
    <t>EM ACIDENTE, NAO IDENTIFICAR-SE AO POLICIAL</t>
  </si>
  <si>
    <t>ART 176, V</t>
  </si>
  <si>
    <t>533-90</t>
  </si>
  <si>
    <t>DEIXAR O CONDUTOR DE PRESTAR SOCORRO A VITIMA QDO SOLIC</t>
  </si>
  <si>
    <t>ART 177</t>
  </si>
  <si>
    <t>534-70</t>
  </si>
  <si>
    <t>DEIXAR DE REMOVER VEICULO ENVOLVIDO EM ACIDENTE SEM VITIMA</t>
  </si>
  <si>
    <t>ART 178</t>
  </si>
  <si>
    <t>535-50</t>
  </si>
  <si>
    <t>REPARAR VEIC EM ROD E VIA TRANS RAPIDO QDO POSS REMOCAO</t>
  </si>
  <si>
    <t>ART 179, I</t>
  </si>
  <si>
    <t>536-30</t>
  </si>
  <si>
    <t>REPARAR VEICULO NAS DEMAIS VIAS QUANDO POSSIVEL REMOCAO</t>
  </si>
  <si>
    <t>ART 179, II</t>
  </si>
  <si>
    <t>537-10</t>
  </si>
  <si>
    <t>VEICULO IMOBILIZADO NA VIA POR FALTA DE COMBUSTIVEL</t>
  </si>
  <si>
    <t>ART 180</t>
  </si>
  <si>
    <t>538-00</t>
  </si>
  <si>
    <t>ESTACIONAR A MENOS DE 5M DO ALINHAMENTO DA VIA TRANSVERSAL</t>
  </si>
  <si>
    <t>ART 181, I</t>
  </si>
  <si>
    <t>539-80</t>
  </si>
  <si>
    <t>ESTACIONAR AFASTADO DA GUIA DE 50CM A 1M</t>
  </si>
  <si>
    <t>ART 181, II</t>
  </si>
  <si>
    <t>540-10</t>
  </si>
  <si>
    <t>ESTACIONAR AFASTADO DA GUIA A MAIS DE 1M</t>
  </si>
  <si>
    <t>ART 181, III</t>
  </si>
  <si>
    <t>541-00</t>
  </si>
  <si>
    <t>ESTACIONAR EM DESACORDO COM O ESTABELECIDO PELO CODIGO</t>
  </si>
  <si>
    <t>ART 181, IV</t>
  </si>
  <si>
    <t>542-80</t>
  </si>
  <si>
    <t>ESTACIONAR NA PISTA DE ROLAMENTO DAS VIAS COM ACOSTAMENTO</t>
  </si>
  <si>
    <t>ART 181, V</t>
  </si>
  <si>
    <t>543-60</t>
  </si>
  <si>
    <t>ESTACIONAR VEIC JUNTO A HIDRANTES, REGISTROS, ETC</t>
  </si>
  <si>
    <t>ART 181, VI</t>
  </si>
  <si>
    <t>543-61</t>
  </si>
  <si>
    <t>ESTACIONAR JUNTO/SOBRE HIDRANTE</t>
  </si>
  <si>
    <t>543-62</t>
  </si>
  <si>
    <t>ESTACIONAR JUNTO/SOBRE REGISTRO DE AGUA</t>
  </si>
  <si>
    <t>ESTACIONAR JUNTO/SOBRE TAMPA DE PV DE GALERIA SUBTERRANEA</t>
  </si>
  <si>
    <t>544-40</t>
  </si>
  <si>
    <t>ESTACIONAR NO ACOSTAMENTO</t>
  </si>
  <si>
    <t>ART 181, VII</t>
  </si>
  <si>
    <t>545-20</t>
  </si>
  <si>
    <t>ESTACIONAR VEIC NO PASSEIO, FAIXA DE PEDESTRES, ETC</t>
  </si>
  <si>
    <t>ART 181, VIII</t>
  </si>
  <si>
    <t>545-21</t>
  </si>
  <si>
    <t>ESTACIONAR NO PASSEIO</t>
  </si>
  <si>
    <t>545-22</t>
  </si>
  <si>
    <t>ESTACIONAR SOBRE FAIXA DE PEDESTRES</t>
  </si>
  <si>
    <t>545-23</t>
  </si>
  <si>
    <t>ESTACIONAR SOBRE CICLOVIA OU CICLO FAIXA</t>
  </si>
  <si>
    <t>545-24</t>
  </si>
  <si>
    <t>ESTACIONAR AO LADO OU SOBRE CANTEIRO CENTRAL, ILHAS,ETC</t>
  </si>
  <si>
    <t>ESTACIONAR SOBRE GRAMADO OU JARDIM PUBLICO</t>
  </si>
  <si>
    <t>546-00</t>
  </si>
  <si>
    <t>ESTACIONAR DIANTE GUIA REBAIXADA ENTRADA/SAIDA VEICULOS</t>
  </si>
  <si>
    <t>ART 181, IX</t>
  </si>
  <si>
    <t>547-90</t>
  </si>
  <si>
    <t>ESTACIONAR IMPEDINDO MOVIMENTACAO DE OUTRO VEICULO</t>
  </si>
  <si>
    <t>ART 181, X</t>
  </si>
  <si>
    <t>ESTACIONAR AO LADO DE OUTRO VEICULO(FILA DUPLA)</t>
  </si>
  <si>
    <t>ART 181, XI</t>
  </si>
  <si>
    <t>549-50</t>
  </si>
  <si>
    <t>ESTACIONAR NO CRUZAMENTO PREJUDICANDO CIRC VEIC/PEDESTRES</t>
  </si>
  <si>
    <t>ART 181, XII</t>
  </si>
  <si>
    <t>550-90</t>
  </si>
  <si>
    <t>ESTACIONAR JUNTO PONTO EMB/DESEMB TRANSPORTE COLETIVO</t>
  </si>
  <si>
    <t>ART 181, XIII</t>
  </si>
  <si>
    <t>551-70</t>
  </si>
  <si>
    <t>ESTACIONAR O VEICULO NOS VIADUTOS, PONTES E TUNEIS</t>
  </si>
  <si>
    <t>ART 181, XIV</t>
  </si>
  <si>
    <t>551-71</t>
  </si>
  <si>
    <t>ESTACIONAR VEICULO EM VIADUTO</t>
  </si>
  <si>
    <t>551-72</t>
  </si>
  <si>
    <t>ESTACIONAR VEICULO EM PONTE</t>
  </si>
  <si>
    <t>551-73</t>
  </si>
  <si>
    <t>ESTACIONAR VEICULO EM TUNEL</t>
  </si>
  <si>
    <t>ESTACIONAR O VEICULO NA CONTRAMAO DE DIRECAO</t>
  </si>
  <si>
    <t>ART 181, XV</t>
  </si>
  <si>
    <t>553-30</t>
  </si>
  <si>
    <t>ESTACIONAR EM ACLIVE/DECLIVE S/ CALCO (VEIC ACIMA 3500KG)</t>
  </si>
  <si>
    <t>ART 181, XVI</t>
  </si>
  <si>
    <t>554-10</t>
  </si>
  <si>
    <t>ESTACIONAR EM DESACORDO COM A REGULAMENTACAO</t>
  </si>
  <si>
    <t>ART 181, XVII</t>
  </si>
  <si>
    <t>ESTACIONAR EM LOCAL/HORARIO PROIBIDOS PELA SINALIZACAO</t>
  </si>
  <si>
    <t>ART 181, XVIII</t>
  </si>
  <si>
    <t>556-80</t>
  </si>
  <si>
    <t>ESTACIONAR EM LOCAL/HORA COM SINALIZ PROIBIDO PARADA/ESTAC</t>
  </si>
  <si>
    <t>ART 181, XIX</t>
  </si>
  <si>
    <t>557-60</t>
  </si>
  <si>
    <t>PARAR A MENOS DE 5M DO ALINHAMENTO DA VIA TRANSVERSAL</t>
  </si>
  <si>
    <t>ART 182, I</t>
  </si>
  <si>
    <t>558-40</t>
  </si>
  <si>
    <t>PARAR AFASTADO DA GUIA DE 50CM A 1M</t>
  </si>
  <si>
    <t>ART 182, II</t>
  </si>
  <si>
    <t>559-20</t>
  </si>
  <si>
    <t>PARAR AFASTADO DA GUIA A MAIS DE 1M</t>
  </si>
  <si>
    <t>ART 182, III</t>
  </si>
  <si>
    <t>560-60</t>
  </si>
  <si>
    <t>PARAR EM DESACORDO COM ESTABELECIDO PELO CODIGO</t>
  </si>
  <si>
    <t>ART 182, IV</t>
  </si>
  <si>
    <t>561-40</t>
  </si>
  <si>
    <t>PARAR NA PISTA DE ROLAMENTO DAS VIAS COM ACOSTAMENTO</t>
  </si>
  <si>
    <t>ART 182, V</t>
  </si>
  <si>
    <t>562-20</t>
  </si>
  <si>
    <t>PARAR VEIC NO PASSEIO OU FAIXA DE PEDESTRES, ETC</t>
  </si>
  <si>
    <t>ART 182, VI</t>
  </si>
  <si>
    <t>562-21</t>
  </si>
  <si>
    <t>PARAR NO PASSEIO</t>
  </si>
  <si>
    <t>562-22</t>
  </si>
  <si>
    <t>PARAR SOBRE A FAIXA DE PEDESTRE</t>
  </si>
  <si>
    <t>562-23</t>
  </si>
  <si>
    <t>PARAR EM ILHAS, CANTEIRO CENTRAL E MARCAS DE CANALIZACAO</t>
  </si>
  <si>
    <t>563-00</t>
  </si>
  <si>
    <t>PARAR NA AREA CRUZAMENTO PREJUD CIRC VEICULOS/PEDESTRES</t>
  </si>
  <si>
    <t>ART 182, VII</t>
  </si>
  <si>
    <t>564-90</t>
  </si>
  <si>
    <t>PARAR VEIC NOS VIADUTOS, PONTES E TUNEIS</t>
  </si>
  <si>
    <t>ART 182, VIII</t>
  </si>
  <si>
    <t>564-91</t>
  </si>
  <si>
    <t>PARAR VEICULO EM VIADUTOS</t>
  </si>
  <si>
    <t>564-92</t>
  </si>
  <si>
    <t>PARAR VEICULO EM PONTES</t>
  </si>
  <si>
    <t>564-93</t>
  </si>
  <si>
    <t>PARAR VEICULO EM TUNEIS</t>
  </si>
  <si>
    <t>565-70</t>
  </si>
  <si>
    <t>PARAR VEICULO NA CONTRAMAO DE DIRECAO</t>
  </si>
  <si>
    <t>ART 182, IX</t>
  </si>
  <si>
    <t>566-50</t>
  </si>
  <si>
    <t>PARAR EM LOCAL/HORA PROIBIDO PELA SINALIZACAO</t>
  </si>
  <si>
    <t>ART 182, X</t>
  </si>
  <si>
    <t>567-30</t>
  </si>
  <si>
    <t>PARAR SOBRE FAIXA DE PEDESTRE NA MUDANCA DE SEMAFORO(ELET)</t>
  </si>
  <si>
    <t>ART 183</t>
  </si>
  <si>
    <t>567-31</t>
  </si>
  <si>
    <t>PARAR VEIC SOBRE FX DE PEDESTRE MUDANCA DE SEMAFORO</t>
  </si>
  <si>
    <t>568-10</t>
  </si>
  <si>
    <t>TRANSITAR C/ VEIC NA FAIXA DIREITA DE CIRCULACAO EXCLUSIVA</t>
  </si>
  <si>
    <t>ART 184, I</t>
  </si>
  <si>
    <t>569-00</t>
  </si>
  <si>
    <t>TRANSITAR C/VEIC NA FAIXA ESQUERDA DE CIRCULACAO EXCLUSIVA</t>
  </si>
  <si>
    <t>ART 184, II</t>
  </si>
  <si>
    <t>570-30</t>
  </si>
  <si>
    <t>QDO VEIC EM MOV DEIXAR DE CONSERVA-LO FAIXA DESTINADA</t>
  </si>
  <si>
    <t>ART 185, I</t>
  </si>
  <si>
    <t>571-10</t>
  </si>
  <si>
    <t>QDO VEIC LENTO DEIXAR DE CONSERVA-LO NAS FAIXAS DA DIREITA</t>
  </si>
  <si>
    <t>ART 185, II</t>
  </si>
  <si>
    <t>572-00</t>
  </si>
  <si>
    <t>TRANSITAR PELA CONTRAMAO EM VIAS DE DUPLO SENTIDO</t>
  </si>
  <si>
    <t>ART 186, I</t>
  </si>
  <si>
    <t>573-80</t>
  </si>
  <si>
    <t>TRANSITAR PELA CONTRAMAO VIAS C/ SINALIZ SENTIDO UNICO</t>
  </si>
  <si>
    <t>ART 186, II</t>
  </si>
  <si>
    <t>574-60</t>
  </si>
  <si>
    <t>TRANSITAR LOCAL/HORARIO NAO PERMITIDO</t>
  </si>
  <si>
    <t>ART 187, I</t>
  </si>
  <si>
    <t>575-40</t>
  </si>
  <si>
    <t>TRANSITAR LOCAL/HORARIO NAO PERMITIDO PARA CAMINHOES,ONIB</t>
  </si>
  <si>
    <t>ART 187, II</t>
  </si>
  <si>
    <t>576-20</t>
  </si>
  <si>
    <t>TRANSITAR AO LADO DE OUTRO VEIC INTERROMPENDO O TRANSITO</t>
  </si>
  <si>
    <t>ART 188</t>
  </si>
  <si>
    <t>577-00</t>
  </si>
  <si>
    <t>DEIXAR DE DAR PASSAGEM VEIC SOCORRO, DE INCENDIO E SALVAM</t>
  </si>
  <si>
    <t>ART 189</t>
  </si>
  <si>
    <t>577-01</t>
  </si>
  <si>
    <t>NAO DAR PASSAGEM A VEICULO PRECEDIDO BATEDORES</t>
  </si>
  <si>
    <t>577-02</t>
  </si>
  <si>
    <t>NAO DAR PASSAGEM A VEIC DE SOCORRO INCENDIO/SALVAMENTO</t>
  </si>
  <si>
    <t>577-03</t>
  </si>
  <si>
    <t>NAO DAR PASSAGEM A VEICULO DE POLICIA</t>
  </si>
  <si>
    <t>577-04</t>
  </si>
  <si>
    <t>NAO DAR PASSAGEM A VEIC OPER E FISCAL DE TRANSITO</t>
  </si>
  <si>
    <t>577-05</t>
  </si>
  <si>
    <t>NAO DAR PASSAGEM A AMBULANCIAS</t>
  </si>
  <si>
    <t>578-90</t>
  </si>
  <si>
    <t>SEGUIR VEIC EM SERVICO DE URGENCIA C/PRIORIDADE PASSAGEM</t>
  </si>
  <si>
    <t>ART 190</t>
  </si>
  <si>
    <t>579-70</t>
  </si>
  <si>
    <t>FORCAR PASSAGEM ENTRE VEICULOS TRANS SENTIDO OPOSTO</t>
  </si>
  <si>
    <t>ART 191</t>
  </si>
  <si>
    <t>580-00</t>
  </si>
  <si>
    <t>DEIXAR DE GUARDAR DIST LAT E FRONTAL ENTRE VEIC OU BORDO</t>
  </si>
  <si>
    <t>ART 192</t>
  </si>
  <si>
    <t>581-90</t>
  </si>
  <si>
    <t>TRANSITAR C/ O VEIC EM CALCADAS, PASSEIOS, PASSARELAS</t>
  </si>
  <si>
    <t>ART 193</t>
  </si>
  <si>
    <t>581-91</t>
  </si>
  <si>
    <t>TRANSITAR EM CALCADAS, PASSEIOS E PASSARELAS</t>
  </si>
  <si>
    <t>581-92</t>
  </si>
  <si>
    <t>TRANSITAR EM CICLOVIAS/CICLOFAIXAS</t>
  </si>
  <si>
    <t>581-93</t>
  </si>
  <si>
    <t>TRANSITAR EM AJARDINAMENTOS, GRAMADOS E JARDINS PUBLICOS</t>
  </si>
  <si>
    <t>581-94</t>
  </si>
  <si>
    <t>TRANSITAR EM CANTEIRO CENTRAL/ACOSTAMENTO/MARCA CANALIZAC</t>
  </si>
  <si>
    <t>582-70</t>
  </si>
  <si>
    <t>TRANSITAR EM MARCHA A RE SALVO EM PEQUENAS MANOBRAS</t>
  </si>
  <si>
    <t>ART 194</t>
  </si>
  <si>
    <t>583-50</t>
  </si>
  <si>
    <t>DESOBEDECER ORDEM DA AUTORIDADE/AGENTE DE TRANSITO</t>
  </si>
  <si>
    <t>ART 195</t>
  </si>
  <si>
    <t>584-30</t>
  </si>
  <si>
    <t>DEIXAR DE INDICAR MEDIANTE GESTO REALIZACAO DE MANOBRA</t>
  </si>
  <si>
    <t>ART 196</t>
  </si>
  <si>
    <t>584-31</t>
  </si>
  <si>
    <t>NAO FAZER SINAL BRACO/LUMINOSO ANTES DE INICIAR MARCHA</t>
  </si>
  <si>
    <t>584-32</t>
  </si>
  <si>
    <t xml:space="preserve">NAO FAZER SINAL BRACO/LUMINOSO ANTES DE PARAR VEICULO </t>
  </si>
  <si>
    <t>584-33</t>
  </si>
  <si>
    <t>NAO FAZER SINAL BRACO/LUMINOSO ANTES DE MUDAR DE DIRECAO</t>
  </si>
  <si>
    <t>584-34</t>
  </si>
  <si>
    <t>NAO FAZER SINAL BRACO/LUMINOSO ANTES DE MUDAR DE FAIXA</t>
  </si>
  <si>
    <t>585-10</t>
  </si>
  <si>
    <t>DEIXAR DE DESLOCAR VEIC P/ MAIS ESQ OU DIR QDO MANOBRA</t>
  </si>
  <si>
    <t>ART 197</t>
  </si>
  <si>
    <t>585-11</t>
  </si>
  <si>
    <t>NAO DESLOCAR VEIC C/ ANTECEDENCIA P/ MANOBRAR A ESQUERDA</t>
  </si>
  <si>
    <t>585-12</t>
  </si>
  <si>
    <t>NAO DESLOCAR VEIC C/ ANTECEDENCIA P/ MANOBRAR A DIREITA</t>
  </si>
  <si>
    <t>586-00</t>
  </si>
  <si>
    <t>NAO DAR PASSAGEM PELA ESQUERDA QUANDO SOLICITADO</t>
  </si>
  <si>
    <t>ART 198</t>
  </si>
  <si>
    <t>587-80</t>
  </si>
  <si>
    <t>ULTRAPASSAR PELA DIREITA</t>
  </si>
  <si>
    <t>ART 199</t>
  </si>
  <si>
    <t>588-60</t>
  </si>
  <si>
    <t>ULTRAPASSAR P/DIR VEIC TRANSP COL/ESC PARADO P/ EMB/DESEMB</t>
  </si>
  <si>
    <t>ART 200</t>
  </si>
  <si>
    <t>589-40</t>
  </si>
  <si>
    <t>NAO GUARDAR DISTANCIA LATERAL AO ULTRAPASSAR BICICLETA</t>
  </si>
  <si>
    <t>ART 201</t>
  </si>
  <si>
    <t>590-80</t>
  </si>
  <si>
    <t>ULTRAPASSAR VEICULO PELO ACOSTAMENTO</t>
  </si>
  <si>
    <t>ART 202, I</t>
  </si>
  <si>
    <t>591-60</t>
  </si>
  <si>
    <t>ULTRAPASSAR VEICULO EM INTERSECOES E PASSAGENS DE NIVEL</t>
  </si>
  <si>
    <t>ART 202, II</t>
  </si>
  <si>
    <t>592-40</t>
  </si>
  <si>
    <t>ULTRAPASSAR PELA CONTRAMAO VEIC NAS CURVAS S/ VISIBILIDADE</t>
  </si>
  <si>
    <t>ART 203, I</t>
  </si>
  <si>
    <t>592-41</t>
  </si>
  <si>
    <t>ULTRAPASSAR PELA CONTRAMAO EM CURVA SEM VISIBILIDADE</t>
  </si>
  <si>
    <t>592-42</t>
  </si>
  <si>
    <t>ULTREPASSAR P/CONTRAMAO EM ACLIVE/DECLIVE S/VISIBILIDADE</t>
  </si>
  <si>
    <t>593-20</t>
  </si>
  <si>
    <t>ULTRAPASSAR PELA CONTRAMAO NA FAIXA DE PEDESTRES</t>
  </si>
  <si>
    <t>ART 203, II</t>
  </si>
  <si>
    <t>594-00</t>
  </si>
  <si>
    <t>ULTRAPASSAR PELA CONTRAMAO VEIC NAS PONTES, VIADUTOS, ETC</t>
  </si>
  <si>
    <t>ART 203, III</t>
  </si>
  <si>
    <t>594-01</t>
  </si>
  <si>
    <t>ULTRAPASSAR PELA CONTRAMAO EM PONTES</t>
  </si>
  <si>
    <t>594-02</t>
  </si>
  <si>
    <t>ULTRAPASSAR PELA CONTRAMAO EM VIADUTOS</t>
  </si>
  <si>
    <t>594-03</t>
  </si>
  <si>
    <t>ULTRAPASSAR PELA CONTRAMAO EM TUNEIS</t>
  </si>
  <si>
    <t>595-90</t>
  </si>
  <si>
    <t>ULTRAP PELA CONTRAMAO VEIC PARADO EM FILA, JUNTO A SINALIZ</t>
  </si>
  <si>
    <t>ART 203, IV</t>
  </si>
  <si>
    <t>595-91</t>
  </si>
  <si>
    <t>ULTRAPASSAR P/CONTRAMAO VEICULO PARADO JUNTO A SEMAFORO</t>
  </si>
  <si>
    <t>595-92</t>
  </si>
  <si>
    <t>ULTRAPASSAR P/CONTRAMAO VEICULO PARADO JUNTO A PORTEIRA</t>
  </si>
  <si>
    <t>595-93</t>
  </si>
  <si>
    <t>ULTRAPASSAR P/CONTRAMAO VEICULO PARADO JUNTO A CANCELA</t>
  </si>
  <si>
    <t>595-94</t>
  </si>
  <si>
    <t>ULTRAPASSAR P/CONTRAMAO VEICULO PARADO JUNTO A CRUZAMENTO</t>
  </si>
  <si>
    <t>595-95</t>
  </si>
  <si>
    <t>ULTRAPASSAR P/CONTRAMAO VEICULO PARADO IMPEDINDO LIVRE CIR</t>
  </si>
  <si>
    <t>596-70</t>
  </si>
  <si>
    <t>ULTRAPASSAR SOBRE LINHA DUPLA/SIMPLES AMARELA CONTINUA</t>
  </si>
  <si>
    <t>ART 203, V</t>
  </si>
  <si>
    <t>597-50</t>
  </si>
  <si>
    <t>NAO PARAR NO ACOSTAMENTO A DIR P/CRUZAR A PISTA A ESQUERDA</t>
  </si>
  <si>
    <t>ART 204</t>
  </si>
  <si>
    <t>598-30</t>
  </si>
  <si>
    <t>ULTRAPASSAR VEICULO DE CORTEJO/DESFILE/FORMACOES MILITARES</t>
  </si>
  <si>
    <t>ART 205</t>
  </si>
  <si>
    <t>599-10</t>
  </si>
  <si>
    <t>EXECUTAR RETORNO EM LOCAL PROIBIDO PELA SINALIZACAO</t>
  </si>
  <si>
    <t>ART 206, I</t>
  </si>
  <si>
    <t>600-90</t>
  </si>
  <si>
    <t>EXECUTAR OPERACAO DE RETORNO NAS CURVAS, ACLIVES, ETC</t>
  </si>
  <si>
    <t>ART 206, II</t>
  </si>
  <si>
    <t>600-91</t>
  </si>
  <si>
    <t>EXECUTAR RETORNO EM CURVA</t>
  </si>
  <si>
    <t>600-92</t>
  </si>
  <si>
    <t>EXECUTAR RETORNO EM ACLIVE/DECLIVE</t>
  </si>
  <si>
    <t>600-93</t>
  </si>
  <si>
    <t>EXECUTAR RETORNO EM PONTES/VIADUTOS/TUNEIS</t>
  </si>
  <si>
    <t>601-70</t>
  </si>
  <si>
    <t>RETORNAR SOBRE CALCADA/CANTEIRO/JARDIM/FAIXA PEDESTRE</t>
  </si>
  <si>
    <t>ART 206, III</t>
  </si>
  <si>
    <t>602-50</t>
  </si>
  <si>
    <t>RETORNAR EM INTERSECOES PELA CONTRAMAO DA TRANSVERSAL</t>
  </si>
  <si>
    <t>ART 206, IV</t>
  </si>
  <si>
    <t>603-30</t>
  </si>
  <si>
    <t>EXECUTAR OPERACAO DE RETORNO C/ PREJUIZO DA SEGURANCA</t>
  </si>
  <si>
    <t>ART 206, V</t>
  </si>
  <si>
    <t>603-31</t>
  </si>
  <si>
    <t>EXECUTAR RETORNO COM PREJUIZO DA LIVRE CIRCULACAO</t>
  </si>
  <si>
    <t>603-32</t>
  </si>
  <si>
    <t>EXECUTAR RETORNO COM PREJUIZO DA SEGURANCA</t>
  </si>
  <si>
    <t>604-10</t>
  </si>
  <si>
    <t>EXECUTAR OPER DE CONVERSAO A DIR OU A ESQ LOCAIS PROIBIDOS</t>
  </si>
  <si>
    <t>ART 207</t>
  </si>
  <si>
    <t>604-11</t>
  </si>
  <si>
    <t>EXECUTAR CONVERSAO A DIREITA EM LOCAL PROIBIDO</t>
  </si>
  <si>
    <t>604-12</t>
  </si>
  <si>
    <t>EXECUTAR CONVERSAO A ESQUERDA EM LOCAL PROIBIDO</t>
  </si>
  <si>
    <t>605-00</t>
  </si>
  <si>
    <t>AVANCAR O SINAL VERMELHO DO SEMAFORO OU DE PARADA</t>
  </si>
  <si>
    <t>ART 208</t>
  </si>
  <si>
    <t>605-01</t>
  </si>
  <si>
    <t>AVANCAR O SINAL VERMELHO DO SEMAFORO(ELETRONICO)</t>
  </si>
  <si>
    <t>605-02</t>
  </si>
  <si>
    <t>AVANCAR O SINAL VERMELHO DO SEMAFORO</t>
  </si>
  <si>
    <t>605-03</t>
  </si>
  <si>
    <t>AVANCAR O SINAL DE PARADA OBRIGATORIA</t>
  </si>
  <si>
    <t>606-80</t>
  </si>
  <si>
    <t>TRANSPOR,S/ AUTORIZACAO, BLOQUEIO VIARIO C/ OU S/ SINALIZ</t>
  </si>
  <si>
    <t>ART 209</t>
  </si>
  <si>
    <t>606-81</t>
  </si>
  <si>
    <t>TRANSPOR BLOQUEIO VIARIO</t>
  </si>
  <si>
    <t>606-82</t>
  </si>
  <si>
    <t>NAO ADENTRAR AREA DESTINADA A PESAGEM DE VEICULO</t>
  </si>
  <si>
    <t>606-83</t>
  </si>
  <si>
    <t>EVADIR-SE SEM PAGAR PEDAGIO</t>
  </si>
  <si>
    <t>607-60</t>
  </si>
  <si>
    <t>TRANSPOR,S/ AUTORIZACAO, BLOQUEIO VIARIO POLICIAL</t>
  </si>
  <si>
    <t>ART 210</t>
  </si>
  <si>
    <t>608-40</t>
  </si>
  <si>
    <t>ULTRAPASSAR VEICULOS PARADOS EM SEMAFORO/CANCELA/BLOQUEIO</t>
  </si>
  <si>
    <t>ART 211</t>
  </si>
  <si>
    <t>609-20</t>
  </si>
  <si>
    <t>NAO PARAR ANTES DE TRANSPOR LINHA FERREA</t>
  </si>
  <si>
    <t>ART 212</t>
  </si>
  <si>
    <t>610-60</t>
  </si>
  <si>
    <t>NAO PARAR QUANDO INTERCEPTADO POR AGRUPAMENTOS DE PESSOAS</t>
  </si>
  <si>
    <t>ART 213, I</t>
  </si>
  <si>
    <t>611-40</t>
  </si>
  <si>
    <t>NAO PARAR QUANDO INTERCEPTADO POR AGRUPAMENTOS DE VEICULOS</t>
  </si>
  <si>
    <t>ART 213, II</t>
  </si>
  <si>
    <t>612-20</t>
  </si>
  <si>
    <t>DEIXAR DE DAR PREFERENCIA EM FAIXA DESTINADA A PEDESTRE</t>
  </si>
  <si>
    <t>ART 214, I</t>
  </si>
  <si>
    <t>612-21</t>
  </si>
  <si>
    <t>NAO DAR PREFERENCIA A PEDESTRES NA FAIXA DESTINADA</t>
  </si>
  <si>
    <t>612-22</t>
  </si>
  <si>
    <t>NAO DAR PREF A VEIC NAO MOTORIZADO NA FAIXA DESTINADA</t>
  </si>
  <si>
    <t>613-00</t>
  </si>
  <si>
    <t>DEIXAR DE DAR PREF A PEDESTRE QUE NAO CONCLUIU TRAVESSIA</t>
  </si>
  <si>
    <t>ART 214, II</t>
  </si>
  <si>
    <t>613-01</t>
  </si>
  <si>
    <t>NAO DAR PREFERENCIA A PEDESTRE QUE NAO CONCLUI TRAVESSIA</t>
  </si>
  <si>
    <t>613-02</t>
  </si>
  <si>
    <t>NAO DAR PREFERENCIA A VEIC NAO MOTORIZADO NAO CONCLUIU TRA</t>
  </si>
  <si>
    <t>614-90</t>
  </si>
  <si>
    <t>DEIXAR DE DAR PREFER A PEDESTRE PORTADOR DEFIC FISICA</t>
  </si>
  <si>
    <t>ART 214, III</t>
  </si>
  <si>
    <t>614-91</t>
  </si>
  <si>
    <t>NAO DAR PREFERENCIA A DEFICIENTE/CRIANCA/IDOSO/GESTANTE</t>
  </si>
  <si>
    <t>614-92</t>
  </si>
  <si>
    <t>NAO DAR PREFERENCIA A VEIC NAO MOTOR C/DEF/CRIAN/IDOS/GEST</t>
  </si>
  <si>
    <t>615-70</t>
  </si>
  <si>
    <t>DEIXAR DE DAR PREFERENCIA A PEDESTRE INICIOU TRAVESSIA</t>
  </si>
  <si>
    <t>ART 214, IV</t>
  </si>
  <si>
    <t>615-71</t>
  </si>
  <si>
    <t>NAO DAR PREFERENCIA A PEDESTRE QDO INICIADA TRAVESSIA</t>
  </si>
  <si>
    <t>615-72</t>
  </si>
  <si>
    <t>NAO DAR PREF A VEIC NAO MOTOR QDO INICIADA TRAVESSIA</t>
  </si>
  <si>
    <t>616-50</t>
  </si>
  <si>
    <t>DEIXAR DE DAR PREFERENCIA A PEDESTRE ATRAVESSANDO A VIA</t>
  </si>
  <si>
    <t>ART 214, V</t>
  </si>
  <si>
    <t>616-51</t>
  </si>
  <si>
    <t>NAO DAR PREFERENCIA A PEDESTRE ATRAVESSANDO A TRANSVERSAL</t>
  </si>
  <si>
    <t>616-52</t>
  </si>
  <si>
    <t>NAO DAR PREF A VEIC NAO MOTOR ATRAVESSANDO A TRANSVERSAL</t>
  </si>
  <si>
    <t>617-30</t>
  </si>
  <si>
    <t>DEIXAR DE DAR PREF EM INTERSECAO NAO SINALIZ.A VEIC CIRCUL</t>
  </si>
  <si>
    <t>ART 215, I</t>
  </si>
  <si>
    <t>617-31</t>
  </si>
  <si>
    <t>NAO DAR PREFERENCIA A VEIC CIRC POR RODOVIA/ROTATORIA</t>
  </si>
  <si>
    <t>617-32</t>
  </si>
  <si>
    <t>NAO DAR PREFERENCIA A VEIC VINDO DA DIREITA</t>
  </si>
  <si>
    <t>618-10</t>
  </si>
  <si>
    <t>NAO DAR PREF SINALIZADA DE PREFERENCIA</t>
  </si>
  <si>
    <t>ART 215, II</t>
  </si>
  <si>
    <t>619-00</t>
  </si>
  <si>
    <t>ENTRAR SAIR DE AREAS LINDEIRAS S/PREOCUPACAO C/A SEGURANCA</t>
  </si>
  <si>
    <t>ART 216</t>
  </si>
  <si>
    <t>620-30</t>
  </si>
  <si>
    <t>ENTRAR/SAIR FILA ESTAC S/DAR PREF PASSAGEM</t>
  </si>
  <si>
    <t>ART 217</t>
  </si>
  <si>
    <t>621-10</t>
  </si>
  <si>
    <t>TRANS VELOC SUP MAX PERM P/ROD TRAN RAP/ARTERIAL ATE 20%</t>
  </si>
  <si>
    <t>ART 218, I A</t>
  </si>
  <si>
    <t>622-00</t>
  </si>
  <si>
    <t>TRANS VELOC SUP MAX PERM P/ROD TRAN RAP/ARTERIAL MAIS 20%</t>
  </si>
  <si>
    <t>ART 218, I B</t>
  </si>
  <si>
    <t>623-80</t>
  </si>
  <si>
    <t>TRANS VELOC SUP MAX PERM P/VIA EM ATE 50%</t>
  </si>
  <si>
    <t>ART 218, II A</t>
  </si>
  <si>
    <t>624-60</t>
  </si>
  <si>
    <t>TRANS VELOC SUP MAX PERM P/VIA EM MAIS DE 50%</t>
  </si>
  <si>
    <t>ART 218, II B</t>
  </si>
  <si>
    <t>625-40</t>
  </si>
  <si>
    <t>TRANSITAR COM VELOC INFERIOR A METADE DA MAX P/A VIA</t>
  </si>
  <si>
    <t>ART 219</t>
  </si>
  <si>
    <t>626-20</t>
  </si>
  <si>
    <t>VELOCIDADE INCOMPATIVEL PROX PASSEATAS, DESFILES ETCS</t>
  </si>
  <si>
    <t>ART 220, I</t>
  </si>
  <si>
    <t>627-00</t>
  </si>
  <si>
    <t>VELOCIDADE INCOMPATIVEL EM LOCAL CONTROLADO POR AGENTE</t>
  </si>
  <si>
    <t>ART 220, II</t>
  </si>
  <si>
    <t>628-90</t>
  </si>
  <si>
    <t>VELOCIDADE INCOMPATIVEL PROX DA GUIA OU ACOSTAMENTO</t>
  </si>
  <si>
    <t>ART 220, III</t>
  </si>
  <si>
    <t>629-70</t>
  </si>
  <si>
    <t>VELOCIDADE INCOMPATIVEL EM INTERSECAO NAO SINALIZADA</t>
  </si>
  <si>
    <t>ART 220, IV</t>
  </si>
  <si>
    <t>630-00</t>
  </si>
  <si>
    <t>VELOCIDADE INCOMPATIVEL NAS VIAS RURAIS</t>
  </si>
  <si>
    <t>ART 220, V</t>
  </si>
  <si>
    <t>631-90</t>
  </si>
  <si>
    <t>VELOCIDADE INCOMPATIVEL EM CURVAS DE PEQUENO RAIO</t>
  </si>
  <si>
    <t>ART 220, VI</t>
  </si>
  <si>
    <t>632-70</t>
  </si>
  <si>
    <t>VELOCIDADE INCOMPATIVEL PROX OBRA/TRABALHADOR NA PISTA</t>
  </si>
  <si>
    <t>ART 220, VII</t>
  </si>
  <si>
    <t>633-50</t>
  </si>
  <si>
    <t>VELOCIDADE INCOMPATIVEL SOB CHUVA/NEBLINA/VENTO FORTE</t>
  </si>
  <si>
    <t>ART 220, VIII</t>
  </si>
  <si>
    <t>634-30</t>
  </si>
  <si>
    <t>VELOCIDADE INCOMPATIVEL QUANDO HOUVER MA VISIBILIDADE</t>
  </si>
  <si>
    <t>ART 220, IX</t>
  </si>
  <si>
    <t>635-10</t>
  </si>
  <si>
    <t>VELOCIDADE INCOMPATIVEL QDO PAV ESCORREGADIO/DEFEITUOSO</t>
  </si>
  <si>
    <t>ART 220, X</t>
  </si>
  <si>
    <t>636-00</t>
  </si>
  <si>
    <t>VELOCIDADE INCOMPATIVEL A APROXIMACAO DE ANIMAIS NA PISTA</t>
  </si>
  <si>
    <t>ART 220, XI</t>
  </si>
  <si>
    <t>637-80</t>
  </si>
  <si>
    <t>VELOCIDADE INCOMPATIVEL EM DECLIVE</t>
  </si>
  <si>
    <t>ART 220, XII</t>
  </si>
  <si>
    <t>638-60</t>
  </si>
  <si>
    <t>VELOCIDADE INCOMPATIVEL AO ULTRAPASSAR CICLISTA</t>
  </si>
  <si>
    <t>ART 220, XIII</t>
  </si>
  <si>
    <t>639-40</t>
  </si>
  <si>
    <t>DEIXAR DE REDUZIR VELOC PROXIMO A ESCOLAS, ETC</t>
  </si>
  <si>
    <t>ART 220, XIV</t>
  </si>
  <si>
    <t>639-41</t>
  </si>
  <si>
    <t>VELOCIDADE INCOMPATIVEL PROX A ESCOLAS</t>
  </si>
  <si>
    <t>639-42</t>
  </si>
  <si>
    <t>VELOCIDADE INCOMPATIVEL PROX A HOSPITAIS</t>
  </si>
  <si>
    <t>639-43</t>
  </si>
  <si>
    <t>VELOCIDADE INCOMPATIVEL PROX ESTACAO DE EMB/DESEMB PASSAG</t>
  </si>
  <si>
    <t>639-44</t>
  </si>
  <si>
    <t>VELOCIDADE INCOMPATIVEL A INTENSA MOVIMENTACAO PEDESTRE</t>
  </si>
  <si>
    <t>640-80</t>
  </si>
  <si>
    <t>PORTAR NO VEIC PLACAS EM DESACORDO C/ MODELOS CONTRAN</t>
  </si>
  <si>
    <t>ART 221</t>
  </si>
  <si>
    <t>641-60</t>
  </si>
  <si>
    <t>CONFECCIONAR,DISTRIBUIR PLACAS EM DESACORDO C/CONTRAN</t>
  </si>
  <si>
    <t>ART 221 P. UN</t>
  </si>
  <si>
    <t>PESSOA JURIDICA</t>
  </si>
  <si>
    <t>642-40</t>
  </si>
  <si>
    <t>DEIXAR MANTER LIGADO EM SITUACOES EMERG A ILUMINACAO</t>
  </si>
  <si>
    <t>ART 222</t>
  </si>
  <si>
    <t>643-20</t>
  </si>
  <si>
    <t>TRANSITAR COM LUZ ALTA PERTURBANDO VISAO DE CONDUTOR</t>
  </si>
  <si>
    <t>ART 223</t>
  </si>
  <si>
    <t>644-00</t>
  </si>
  <si>
    <t>FAZER USO DE LUZ ALTA EM VIAS PROVIDAS DE ILUMIN PUBLICA</t>
  </si>
  <si>
    <t>ART 224</t>
  </si>
  <si>
    <t>645-90</t>
  </si>
  <si>
    <t>NAO SINALIZAR VIA VEIC P/REMOCAO OU PERM NO ACOSTAMENTO</t>
  </si>
  <si>
    <t>ART 225, I</t>
  </si>
  <si>
    <t>646-70</t>
  </si>
  <si>
    <t>ART 225, II</t>
  </si>
  <si>
    <t>647-50</t>
  </si>
  <si>
    <t xml:space="preserve">NAO RETIRAR OBJETO PARA SINALIZACAO TEMPORARIA DA VIA </t>
  </si>
  <si>
    <t>ART 226</t>
  </si>
  <si>
    <t>648-30</t>
  </si>
  <si>
    <t>USAR BUZINA PROLONGADA/SUCESSIVAMENTE A QUALQUER PRETEXTO</t>
  </si>
  <si>
    <t>ART 227, I</t>
  </si>
  <si>
    <t>649-10</t>
  </si>
  <si>
    <t>USAR BUZINA NAO COMO ADVERTENCIA A PEDESTRES/CONDUTORES</t>
  </si>
  <si>
    <t>ART 227, II</t>
  </si>
  <si>
    <t>650-50</t>
  </si>
  <si>
    <t>USAR BUZINA ENTRE AS 22H E 6H</t>
  </si>
  <si>
    <t>ART 227, III</t>
  </si>
  <si>
    <t>651-30</t>
  </si>
  <si>
    <t>USAR BUZINA EM LOCAL/HORA PROIBIDOS PELA SINALIZACAO</t>
  </si>
  <si>
    <t>ART 227, IV</t>
  </si>
  <si>
    <t>652-10</t>
  </si>
  <si>
    <t>USAR BUZINA EM DES C/PADROES ESTABELECIDOS PELO CONTRAN</t>
  </si>
  <si>
    <t>ART 227, V</t>
  </si>
  <si>
    <t>653-00</t>
  </si>
  <si>
    <t>USAR NO VEIC SOM EM VOLUME E FREQUENCIA NAO AUTORIZ</t>
  </si>
  <si>
    <t>ART 228</t>
  </si>
  <si>
    <t>654-80</t>
  </si>
  <si>
    <t>USAR INDEV NO VEIC APARELHO PERTUBE SOSSEGO PUBLICO</t>
  </si>
  <si>
    <t>ART 229</t>
  </si>
  <si>
    <t>655-60</t>
  </si>
  <si>
    <t>CONDUZIR O VEIC C/ O LACRE, ETC OU OUTRO ELEM VIOLADO</t>
  </si>
  <si>
    <t>ART 230, I</t>
  </si>
  <si>
    <t>656-40</t>
  </si>
  <si>
    <t>CONDUZIR O VEIC TRANSP PASSAGEIROS COMPART DE CARGA</t>
  </si>
  <si>
    <t>ART 230, II</t>
  </si>
  <si>
    <t>657-20</t>
  </si>
  <si>
    <t>CONDUZIR O VEIC COM DISPOSITIVO ANTI-RADAR</t>
  </si>
  <si>
    <t>ART 230, III</t>
  </si>
  <si>
    <t>658-00</t>
  </si>
  <si>
    <t>CONDUZIR VEIC SEM QUALQUER UMA DAS PLACAS DE IDENTIFICACAO</t>
  </si>
  <si>
    <t>ART 230, IV</t>
  </si>
  <si>
    <t>659-90</t>
  </si>
  <si>
    <t>CONDUZIR O VEIC NAO REGISTRADO E DEVIDAM LICENCIADO</t>
  </si>
  <si>
    <t>ART 230, V</t>
  </si>
  <si>
    <t>660-20</t>
  </si>
  <si>
    <t>CONDUZIR VEIC C/QUALQUER UMA PLACA S/CONDICOES LEGIBILIDAD</t>
  </si>
  <si>
    <t>ART 230, VI</t>
  </si>
  <si>
    <t>661-00</t>
  </si>
  <si>
    <t>CONDUZIR O VEIC COM A COR OU CARACTERISTICA ALTERADA</t>
  </si>
  <si>
    <t>ART 230, VII</t>
  </si>
  <si>
    <t>662-90</t>
  </si>
  <si>
    <t>CONDUZIR O VEIC SEM INSPECAO DE SEGURANCA VEICULAR</t>
  </si>
  <si>
    <t>ART 230, VIII</t>
  </si>
  <si>
    <t>663-70</t>
  </si>
  <si>
    <t>CONDUZIR O VEIC S/ EQUIPAMENTO OBRIGATORIO OU INEFICIENTE</t>
  </si>
  <si>
    <t>ART 230, IX</t>
  </si>
  <si>
    <t>664-50</t>
  </si>
  <si>
    <t>CONDUZIR O VEIC C/ EQUIP OBRIGATORIO EM DESACORDO</t>
  </si>
  <si>
    <t>ART 230, X</t>
  </si>
  <si>
    <t>665-30</t>
  </si>
  <si>
    <t>CONDUZIR VEIC C/ DESCARGA LIVRE OU SILENCIADOR C/ DEFEITO</t>
  </si>
  <si>
    <t>ART 230, XI</t>
  </si>
  <si>
    <t>666-10</t>
  </si>
  <si>
    <t>CONDUZIR O VEIC C/ EQUIPAMENTO OU ACESSORIO PROIBIDO</t>
  </si>
  <si>
    <t>ART 230, XII</t>
  </si>
  <si>
    <t>667-00</t>
  </si>
  <si>
    <t>CONDUZIR O VEIC C/ EQUIPAM. ILUMINACAO E SINALIZ ALTERADO</t>
  </si>
  <si>
    <t>ART 230, XIII</t>
  </si>
  <si>
    <t>668-80</t>
  </si>
  <si>
    <t>CONDUZIR O VEIC C/ REGISTRADOR INALTERAVEL VELOCIDADE</t>
  </si>
  <si>
    <t>ART 230, XIV</t>
  </si>
  <si>
    <t>669-60</t>
  </si>
  <si>
    <t>CONDUZIR O VEIC C/ INSCRICOES, ETC AFIXADOS NO PARA-BRISA</t>
  </si>
  <si>
    <t>ART 230, XV</t>
  </si>
  <si>
    <t xml:space="preserve">PROPRIETARIO </t>
  </si>
  <si>
    <t>670-00</t>
  </si>
  <si>
    <t>CONDUZIR O VEIC C/ VIDROS COBERTOS POR PINTURAS, PAINEIS</t>
  </si>
  <si>
    <t>ART 230, XVI</t>
  </si>
  <si>
    <t>671-80</t>
  </si>
  <si>
    <t>CONDUZIR O VEIC C/ CORTINAS OU PERSIANAS FECHADAS</t>
  </si>
  <si>
    <t>ART 230, XVII</t>
  </si>
  <si>
    <t>672-60</t>
  </si>
  <si>
    <t>CONDUZIR O VEIC EM MAU ESTADO DE CONSERVACAO</t>
  </si>
  <si>
    <t>ART 230, XVIII</t>
  </si>
  <si>
    <t>673-40</t>
  </si>
  <si>
    <t>CONDUZIR O VEIC S/ ACIONAR LIMPADOR SOB CHUVA</t>
  </si>
  <si>
    <t>ART 230, XIX</t>
  </si>
  <si>
    <t>674-20</t>
  </si>
  <si>
    <t>CONDUZIR O VEICS/ AUTORIZ P/ CONDUCAO DE ESCOLARES</t>
  </si>
  <si>
    <t>ART 230, XX</t>
  </si>
  <si>
    <t>675-00</t>
  </si>
  <si>
    <t>CONDUZIR O VEIC DE CARGA C/ FALTA DE INSCRICAO DA TARA</t>
  </si>
  <si>
    <t>ART 230, XXI</t>
  </si>
  <si>
    <t>676-90</t>
  </si>
  <si>
    <t>CONDUZIR O VEIC C/ DEFEITO NO SISTEMA DE ILUMINACAO, ETC</t>
  </si>
  <si>
    <t>ART 230, XXII</t>
  </si>
  <si>
    <t>677-70</t>
  </si>
  <si>
    <t>TRANSITAR DANIFICANDO A VIA, INSTALACOES, E EQUIPAMENTOS</t>
  </si>
  <si>
    <t>ART 231, I</t>
  </si>
  <si>
    <t>678-50</t>
  </si>
  <si>
    <t>TRANS DERRAMANDO/LANCANDO/ARRASTANDO CARGA TRANSPORTADA</t>
  </si>
  <si>
    <t>ART 231, II A</t>
  </si>
  <si>
    <t>679-30</t>
  </si>
  <si>
    <t>TRANS DERRAMANDO/LANCANDO/ARRASTANDO COMBUSTIVEL</t>
  </si>
  <si>
    <t>ART 231, II B</t>
  </si>
  <si>
    <t>680-70</t>
  </si>
  <si>
    <t>TRANS DERRAMANDO/LANCANDO/ARRASTANDO QUALQUER OBJETO</t>
  </si>
  <si>
    <t>ART 231, II C</t>
  </si>
  <si>
    <t>681-50</t>
  </si>
  <si>
    <t>TRANSITAR PROD FUMACA ACIMA PERMITIDO PELO CONTRAN</t>
  </si>
  <si>
    <t>ART 231, III</t>
  </si>
  <si>
    <t>682-30</t>
  </si>
  <si>
    <t>TRANSITAR C/ VEIC C/ DIMENSOES OU CARGA SUP A LEGISLACAO</t>
  </si>
  <si>
    <t>ART 231, IV</t>
  </si>
  <si>
    <t>682-31</t>
  </si>
  <si>
    <t>TRANS C/VEICULO C/ALTURA ACIMA DA PERMITIDA</t>
  </si>
  <si>
    <t>682-32</t>
  </si>
  <si>
    <t>TRANS C/VEICULO C/LARGURA SUPERIOR A PERMITIDA</t>
  </si>
  <si>
    <t>682-33</t>
  </si>
  <si>
    <t>TRANS C/VEICULO DE COMPRIMENTO ACIMA DO PERMITIDO</t>
  </si>
  <si>
    <t>683-10</t>
  </si>
  <si>
    <t>TRANSITAR C/ O VEIC C/ EXCESSO DE PESO</t>
  </si>
  <si>
    <t>ART 231, V</t>
  </si>
  <si>
    <t>683-11</t>
  </si>
  <si>
    <t>TRANSITAR COM O VEICULO COM EXCESSO DE PESO ATE 600KG</t>
  </si>
  <si>
    <t>683-12</t>
  </si>
  <si>
    <t>TRANS COM O VEICULO COM EXCESSO DE PESO DE 601 A 800KG</t>
  </si>
  <si>
    <t>683-13</t>
  </si>
  <si>
    <t>TRANS COM O VEICULO COM EXCESSO DE PESO DE 801 A 1000KG</t>
  </si>
  <si>
    <t>683-14</t>
  </si>
  <si>
    <t>TRANS COM O VEICULO COM EXCESSO DE PESO DE 1001 A 3000KG</t>
  </si>
  <si>
    <t>683-15</t>
  </si>
  <si>
    <t>TRANS COM O VEICULO COM EXCESSO DE PESO DE 3001 A 5000KG</t>
  </si>
  <si>
    <t>683-16</t>
  </si>
  <si>
    <t>TRANS COM O VEICULO COM EXCESSO DE PESO ACIMA DE 5000KG</t>
  </si>
  <si>
    <t>684-00</t>
  </si>
  <si>
    <t>TRANSITAR EM DESACORDO C/ AUTORIZACAO ESPECIAL SUPERDIMENS</t>
  </si>
  <si>
    <t>ART 231, VI</t>
  </si>
  <si>
    <t>685-80</t>
  </si>
  <si>
    <t>TRANS COM LOTACAO EXCEDENTE</t>
  </si>
  <si>
    <t>ART 231, VII</t>
  </si>
  <si>
    <t>686-60</t>
  </si>
  <si>
    <t>EFETUAR TRANSP REMUNERADO DE PESSOAS/BENS S/LICENCA</t>
  </si>
  <si>
    <t>ART 231, VIII</t>
  </si>
  <si>
    <t>687-40</t>
  </si>
  <si>
    <t>TRANS C/ VEIC DESLIGADO OU DESENGRENADO EM DECLIVE</t>
  </si>
  <si>
    <t>ART 231, IX</t>
  </si>
  <si>
    <t>688-20</t>
  </si>
  <si>
    <t>TRANS C/VEIC ACIMA DA CAPACIDADE MAX DE TRACAO-MEDIA</t>
  </si>
  <si>
    <t>ART 231, X</t>
  </si>
  <si>
    <t>689-00</t>
  </si>
  <si>
    <t>TRANS C/VEIC ACIMA DA CAPACIDADE MAX DE TRACAO-GRAVE</t>
  </si>
  <si>
    <t>690-40</t>
  </si>
  <si>
    <t>TRANS C/VEIC ACIMA DA CAPACIDADE MAX DE TRACAO-GRAVISSIMA</t>
  </si>
  <si>
    <t>691-20</t>
  </si>
  <si>
    <t>CONDUZIR O VEIC S/ OS DOCUMENTOS DE PORTE OBRIGATORIO</t>
  </si>
  <si>
    <t>ART 232</t>
  </si>
  <si>
    <t>692-00</t>
  </si>
  <si>
    <t>DEIXAR DE EFETUAR REGISTRO DE VEIC NO PRAZO DE 30 DIAS</t>
  </si>
  <si>
    <t>ART 233</t>
  </si>
  <si>
    <t>693-90</t>
  </si>
  <si>
    <t>FALSIFICAR OU ADULTERAR DOC. DE HABILITACAO OU DO VEICULO</t>
  </si>
  <si>
    <t>ART 234</t>
  </si>
  <si>
    <t>694-70</t>
  </si>
  <si>
    <t>CONDUZIR PESSOAS OU CARGA EM PARTES EXTERNAS DO VEIC</t>
  </si>
  <si>
    <t>ART 235</t>
  </si>
  <si>
    <t>695-50</t>
  </si>
  <si>
    <t>REBOCAR OUTRO VEICULO COM CABO FLEXIVEL OU CORDA</t>
  </si>
  <si>
    <t>ART 236</t>
  </si>
  <si>
    <t>696-30</t>
  </si>
  <si>
    <t>TRANSITAR C/ VEIC DESACORDO C/ ESPECIFE FALTA INSCRICAO</t>
  </si>
  <si>
    <t>ART 237</t>
  </si>
  <si>
    <t>697-10</t>
  </si>
  <si>
    <t>RECUSAR-SE ENTREGAR A AUTORIDADE OS DOCUMENTOS</t>
  </si>
  <si>
    <t>ART 238</t>
  </si>
  <si>
    <t>698-00</t>
  </si>
  <si>
    <t>RETIRAR S/PERMISSAO VEICULO RETIDO P/AUTORIDADE/AGENTE</t>
  </si>
  <si>
    <t>ART 239</t>
  </si>
  <si>
    <t>699-80</t>
  </si>
  <si>
    <t>DEIXAR DE PROMOVER BAIXA REGISTRO VEIC IRRECUPERAVEL</t>
  </si>
  <si>
    <t>ART 240</t>
  </si>
  <si>
    <t>700-50</t>
  </si>
  <si>
    <t>DEIXAR DE ATUALIZAR CADASTRO DE HABILITACAO OU DO VEICULO</t>
  </si>
  <si>
    <t>ART 241</t>
  </si>
  <si>
    <t>701-30</t>
  </si>
  <si>
    <t>FAZER FALSA DECLARACAO DOMICILIO FINS REGISTRO DA CNH</t>
  </si>
  <si>
    <t>ART 242</t>
  </si>
  <si>
    <t>702-10</t>
  </si>
  <si>
    <t>DEIXAR A SEGURADORA DE COMUNICAR ORGAO TRANS PERDA TOTAL</t>
  </si>
  <si>
    <t>ART 243</t>
  </si>
  <si>
    <t>703-00</t>
  </si>
  <si>
    <t>CONDUZIR MOTOCICLETA, ETC S/ USAR CAPACETE SEGURANCA</t>
  </si>
  <si>
    <t>ART 244, I</t>
  </si>
  <si>
    <t>703-01</t>
  </si>
  <si>
    <t>COND MOTOCICLETA, MOTONETA E CICLOMOTOR SEM USAR CAPACETE</t>
  </si>
  <si>
    <t>703-02</t>
  </si>
  <si>
    <t>COND MOTO/MOTONETA/CICLOMOTOR SEM VESTUARIO DE ACORDO</t>
  </si>
  <si>
    <t>704-80</t>
  </si>
  <si>
    <t>CONDUZIR MOTOCICLETA, ETC TRANSPORTANDO PASSAG S/ CAPACETE</t>
  </si>
  <si>
    <t>ART 244, II</t>
  </si>
  <si>
    <t>704-81</t>
  </si>
  <si>
    <t>COND MOTO/MOTONETA/CICLOMOTOR C/PASS SEM USAR CAPACETE</t>
  </si>
  <si>
    <t>704-82</t>
  </si>
  <si>
    <t>COND MOTO/MOTONETA/CICLOMOTOR C/PASS FORA ASSENTO</t>
  </si>
  <si>
    <t>705-60</t>
  </si>
  <si>
    <t>CONDUZIR MOTOCICLETA, ETC FAZENDO MALABARISMOS</t>
  </si>
  <si>
    <t>ART 244, III</t>
  </si>
  <si>
    <t>706-40</t>
  </si>
  <si>
    <t>CONDUZIR MOTOCICLETA, ETC COM OS FAROIS APAGADOS</t>
  </si>
  <si>
    <t>ART 244, IV</t>
  </si>
  <si>
    <t>707-20</t>
  </si>
  <si>
    <t>CONDUZIR MOTOCICLETA, ETC TRANSP CRIANCA MENOR 7 ANOS</t>
  </si>
  <si>
    <t>ART 244, V</t>
  </si>
  <si>
    <t>708-00</t>
  </si>
  <si>
    <t>CONDUZIR MOTOCICLETA, ETC REBOCANDO OUTRO VEICULO</t>
  </si>
  <si>
    <t>ART 244, VI</t>
  </si>
  <si>
    <t>709-90</t>
  </si>
  <si>
    <t>CONDUZIR MOTOCICLETA, ETC SEM SEGURAR O GUIDOM</t>
  </si>
  <si>
    <t>ART 244, VII</t>
  </si>
  <si>
    <t>710-20</t>
  </si>
  <si>
    <t>CONDUZIR MOTOCICLETA, ETC TRANSP CARGA INCOMPATIVEL</t>
  </si>
  <si>
    <t>ART 244, VIII</t>
  </si>
  <si>
    <t>711-00</t>
  </si>
  <si>
    <t>P/ CICLOS CONDUZIR PASSAGEIRO FORA DA GARUPA OU ASSENTO</t>
  </si>
  <si>
    <t>ART 244, P. 1 A</t>
  </si>
  <si>
    <t>712-90</t>
  </si>
  <si>
    <t>P/ CICLOS TRANSITAR VIAS TRANSITO RAPIDO/RODOVIAS</t>
  </si>
  <si>
    <t>ART 244, P. 1 B</t>
  </si>
  <si>
    <t>713-70</t>
  </si>
  <si>
    <t>P/ CICLOS TRANSPORTAR CRIANCAS NAO TENHAM CONDICOES SEG</t>
  </si>
  <si>
    <t>ART 244, P. 1 C</t>
  </si>
  <si>
    <t>714-50</t>
  </si>
  <si>
    <t>UTILIZAR A VIA P/DEPOSITO DE MERCADORIAS/EQUIPAMENTOS</t>
  </si>
  <si>
    <t>ART 245</t>
  </si>
  <si>
    <t>715-30</t>
  </si>
  <si>
    <t>NAO SINALIZAR OBSTACULOS A LIVRE CIRCULACAO VEIC/PEDESTRE</t>
  </si>
  <si>
    <t>ART 246</t>
  </si>
  <si>
    <t>716-10</t>
  </si>
  <si>
    <t>NAO SINALIZAR OBSTACULOS LIVRE CIRC VEIC/PEDESTRE 2X</t>
  </si>
  <si>
    <t>717-00</t>
  </si>
  <si>
    <t>NAO SINALIZAR OBSTACULOS LIVRE CIRC VEIC/PEDESTRE 3X</t>
  </si>
  <si>
    <t>718-80</t>
  </si>
  <si>
    <t>NAO SINALIZAR OBSTACULOS LIVRE CIRC VEIC/PEDESTRE 4X</t>
  </si>
  <si>
    <t>719-60</t>
  </si>
  <si>
    <t>NAO SINALIZAR OBSTACULOS LIVRE CIRC VEIC/PEDESTRE 5X</t>
  </si>
  <si>
    <t>720-00</t>
  </si>
  <si>
    <t>NAO COND P/BORDO DA PISTA VEIC PROP HUMANA/TRACAO ANIMAL</t>
  </si>
  <si>
    <t>ART 247</t>
  </si>
  <si>
    <t>721-80</t>
  </si>
  <si>
    <t>TRANSPORTAR EM VEIC DE PASSAGEIROS CARGA EXCEDENTE</t>
  </si>
  <si>
    <t>ART 248</t>
  </si>
  <si>
    <t>722-60</t>
  </si>
  <si>
    <t>DEIXAR DE ACENDER NOITE LUZES QDO VEICPARADO P/EMBARQUE</t>
  </si>
  <si>
    <t>ART 249</t>
  </si>
  <si>
    <t>723-40</t>
  </si>
  <si>
    <t>QDO VEIC EM MOVIM NAO ACENDER LUZ BAIXA A NOITE</t>
  </si>
  <si>
    <t>ART 250, I A</t>
  </si>
  <si>
    <t>724-20</t>
  </si>
  <si>
    <t>QDO VEIC EM MOVIM NAO ACENDER LUZ BAIXA DE DIA TUNEIS</t>
  </si>
  <si>
    <t>ART 250, I B</t>
  </si>
  <si>
    <t>725-00</t>
  </si>
  <si>
    <t>QDO VEIC TRANSP COLETIVO EM MOVIM NAO ACENDER LUZ BAIXA</t>
  </si>
  <si>
    <t>ART 250, I C</t>
  </si>
  <si>
    <t>726-90</t>
  </si>
  <si>
    <t>QDO VEIC CICLOMOTORES EM MOVIM NAO ACENDER LUZ BAIXA</t>
  </si>
  <si>
    <t>ART 250, I D</t>
  </si>
  <si>
    <t>727-70</t>
  </si>
  <si>
    <t>QDO VEIC EM MOVIMENTO, NAO ACENDER LUZES SOB CHUVA, ETC</t>
  </si>
  <si>
    <t>ART 250, II</t>
  </si>
  <si>
    <t>728-50</t>
  </si>
  <si>
    <t>DEIXAR DE MANTER ACESA A PLACA TRASEIRA ILUMINADA A NOITE</t>
  </si>
  <si>
    <t>ART 250, III</t>
  </si>
  <si>
    <t>729-30</t>
  </si>
  <si>
    <t>UTILIZAR PISCA-ALERTA, EXCETO IMOBILIZACAO OU EMERGENCIA</t>
  </si>
  <si>
    <t>ART 251, I</t>
  </si>
  <si>
    <t>730-70</t>
  </si>
  <si>
    <t>UTILIZAR LUZES DO VEIC INTERMITENTE EXCETO P/ ULTRAPASSAR</t>
  </si>
  <si>
    <t>ART 251, II A</t>
  </si>
  <si>
    <t>731-50</t>
  </si>
  <si>
    <t>DIRIGIR O VEICULO COM O BRACO DO LADO DE FORA</t>
  </si>
  <si>
    <t>ART 252, I</t>
  </si>
  <si>
    <t>732-30</t>
  </si>
  <si>
    <t>DIRIGIR VEIC TRANSPORTANDO PESSOAS, ANIMAIS A SUA ESQ</t>
  </si>
  <si>
    <t>ART 252, II</t>
  </si>
  <si>
    <t>733-10</t>
  </si>
  <si>
    <t>DIRIGIR VEIC C/ INCAPACIDADE FISICA OU MENTAL TEMPORARIA</t>
  </si>
  <si>
    <t>ART 252, III</t>
  </si>
  <si>
    <t>734-00</t>
  </si>
  <si>
    <t>DIRIGIR VEIC. USANDO CALCADO QUE COMPROMETA UTILIZ PEDAIS</t>
  </si>
  <si>
    <t>ART 252, IV</t>
  </si>
  <si>
    <t>735-80</t>
  </si>
  <si>
    <t>DIRIGIR O VEICULO COM APENAS UMA DAS MAOS</t>
  </si>
  <si>
    <t>ART 252, V</t>
  </si>
  <si>
    <t>736-60</t>
  </si>
  <si>
    <t>DIRIGIR O VEICULO UTILIZANDO-SE DE FONES, TELEFONE CELULAR</t>
  </si>
  <si>
    <t>ART 252, VI</t>
  </si>
  <si>
    <t>736-61</t>
  </si>
  <si>
    <t>DIRIGIR VEICULO UTILIZANDO-SE DE FONES NOS OUVIDOS</t>
  </si>
  <si>
    <t>736-62</t>
  </si>
  <si>
    <t>DIRIGIR VEICULO UTILIZANDO-SE DE TELEFONE CELULAR</t>
  </si>
  <si>
    <t>737-40</t>
  </si>
  <si>
    <t>BLOQUEAR A VIA COM VEICULO</t>
  </si>
  <si>
    <t>ART 253</t>
  </si>
  <si>
    <t>738-20</t>
  </si>
  <si>
    <t>PROIBIDO AO PEDESTRE PERMANECER/ANDAR NA PISTA</t>
  </si>
  <si>
    <t>ART 254, I</t>
  </si>
  <si>
    <t>739-00</t>
  </si>
  <si>
    <t>PROIBIDO AO PEDESTRE CRUZAR PISTA EM VIADUTO/PONTE/TUNEL</t>
  </si>
  <si>
    <t>ART 254, II</t>
  </si>
  <si>
    <t>740-40</t>
  </si>
  <si>
    <t>PROIBIDO AO PEDESTRE ATRAVESSAR VIA NA AREA DE CRUZAMENTO</t>
  </si>
  <si>
    <t>ART 254, III</t>
  </si>
  <si>
    <t>741-20</t>
  </si>
  <si>
    <t>PROIBIDO AO PEDESTRE UTILIZAR A VIA P/PERTURBAR O TRANSITO</t>
  </si>
  <si>
    <t>ART 254, IV</t>
  </si>
  <si>
    <t>742-00</t>
  </si>
  <si>
    <t>PROIBIDO PEDESTRE ANDAR FORA FAIXA PROPRIA</t>
  </si>
  <si>
    <t>ART 254, V</t>
  </si>
  <si>
    <t>743-90</t>
  </si>
  <si>
    <t>PROIBIDO PEDESTRE DESOB SINALIZACAO DE TRAN ESPECIFICA</t>
  </si>
  <si>
    <t>ART 254, VI</t>
  </si>
  <si>
    <t>744-70</t>
  </si>
  <si>
    <t>CONDUZIR BICICLETA EM LOCAL PROIBIDO OU FORMA AGRESSIVA</t>
  </si>
  <si>
    <t>ART 255</t>
  </si>
  <si>
    <t>901-60</t>
  </si>
  <si>
    <t>TRANSP.PP CUJO DESLOC.SEJA PROIBIDO PELO MIN.TRANSPORTES</t>
  </si>
  <si>
    <t>DEC 96044/88,45,I,A</t>
  </si>
  <si>
    <t>902-40</t>
  </si>
  <si>
    <t>TRANSP. PP A GRANEL QUE NAO CONSTE NO CIPP</t>
  </si>
  <si>
    <t>DEC 96044/88,45,I,B</t>
  </si>
  <si>
    <t>903-20</t>
  </si>
  <si>
    <t>TRANSP. PP A GRANEL EM VEICULO COM CIPP VENCIDO</t>
  </si>
  <si>
    <t>DEC 96044/88,45,I,C</t>
  </si>
  <si>
    <t>904-00</t>
  </si>
  <si>
    <t>TRANSP PESSOAS,ANIMAIS,ALIM,MEDIC,JUNTAMENTE C/PROD.PERIG.</t>
  </si>
  <si>
    <t>DEC 96044/88,45,I,D</t>
  </si>
  <si>
    <t>904-01</t>
  </si>
  <si>
    <t>TRANSPORTAR PESSOAS COM PRODUTOS PERIGOSOS</t>
  </si>
  <si>
    <t>904-02</t>
  </si>
  <si>
    <t>TRANSPORTAR ANIMAIS COM PRODUTOS PERIGOSOS</t>
  </si>
  <si>
    <t>904-03</t>
  </si>
  <si>
    <t>TRANSP.ALIMENTOS DESTINADO AO CONS.HUMANO/ANIMAL JUNT.C/PP</t>
  </si>
  <si>
    <t>904-04</t>
  </si>
  <si>
    <t>TRANSP.MEDICAMENTOS DEST AO CONS.HUMANO/ANIMAL JUNT.C/PP</t>
  </si>
  <si>
    <t>905-90</t>
  </si>
  <si>
    <t>TRANSP PROD INCOMPATIVEIS ENTRE SI</t>
  </si>
  <si>
    <t>DEC 96044/88,45,I,E</t>
  </si>
  <si>
    <t>906-70</t>
  </si>
  <si>
    <t>NAO DAR MANUTENCAO AO VEICULO E AO EQUIPAMENTO</t>
  </si>
  <si>
    <t>DEC 96044/88,45,II,A</t>
  </si>
  <si>
    <t>906-71</t>
  </si>
  <si>
    <t>NAO DAR MANUTENCAO AO VEICULO</t>
  </si>
  <si>
    <t>906-72</t>
  </si>
  <si>
    <t>NAO DAR MANUTENCAO AO EQUIPAMENTO</t>
  </si>
  <si>
    <t>907-50</t>
  </si>
  <si>
    <t>ESTAC. OU PARAR EM DESACORDO COM O ARTIGO 14 DO RTPP</t>
  </si>
  <si>
    <t>DEC 96044/88,45,II,B</t>
  </si>
  <si>
    <t>907-51</t>
  </si>
  <si>
    <t>ESTAC. EM DESACORDO COM O ARTIGO 14 DO RTPP</t>
  </si>
  <si>
    <t>907-52</t>
  </si>
  <si>
    <t>PARAR EM DESACORDO COM O ARTIGO 14 DO RTPP</t>
  </si>
  <si>
    <t>908-30</t>
  </si>
  <si>
    <t>TRANSP. PP CUJAS EMBALAGENS SE ENCONTREM EM MAS CONDICOES</t>
  </si>
  <si>
    <t>DEC 96044/88,45,II,C</t>
  </si>
  <si>
    <t>909-10</t>
  </si>
  <si>
    <t>NAO ADOTAR EM ACID/AVAR. PROV.DA F.DE EMERGENC/ENV.TRANSP.</t>
  </si>
  <si>
    <t>DEC 96044/88,45,II,D</t>
  </si>
  <si>
    <t>909-11</t>
  </si>
  <si>
    <t>NAO ADOTAR EM CASO DE ACID PROV DA F DE EMERG/ENV.TRANSP</t>
  </si>
  <si>
    <t>909-12</t>
  </si>
  <si>
    <t>NAO ADOTAR EM CASO DE AVARIA PROV DA F DE EMERG/ENV.TRANSP</t>
  </si>
  <si>
    <t>910-50</t>
  </si>
  <si>
    <t>TRANSP.PP A GRANEL S/UTIL.TACOGR.OU C/IRREG.OU NAO APRES.</t>
  </si>
  <si>
    <t>DEC 96044/88,45,II,E</t>
  </si>
  <si>
    <t>910-51</t>
  </si>
  <si>
    <t>TRANSP.PP A GRANEL S/UTIL.TACOGRAFO OU ESTE COM IRREGULAR.</t>
  </si>
  <si>
    <t>910-52</t>
  </si>
  <si>
    <t>TRANSP.PP A GRANEL S/APRES.O DISCO A AUTORID.OU C/IRREG.</t>
  </si>
  <si>
    <t>911-30</t>
  </si>
  <si>
    <t>TRANSPORTAR CARGA MAL ESTIVADA</t>
  </si>
  <si>
    <t>DEC96044/88,45,III,A</t>
  </si>
  <si>
    <t>912-10</t>
  </si>
  <si>
    <t>TRANSP.PP EM VEIC.SEM EQUIP.P/EMERG./EPI OU INCOMP.</t>
  </si>
  <si>
    <t>DEC96044/88,45,III,B</t>
  </si>
  <si>
    <t>912-11</t>
  </si>
  <si>
    <t>TRANSP. PP EM VEIC.SEM EQUIP.P/EMERG. OU INCOMP.</t>
  </si>
  <si>
    <t>912-12</t>
  </si>
  <si>
    <t>TRANSP. PP EM VEIC.SEM EPI, OU INCOMP.</t>
  </si>
  <si>
    <t>913-00</t>
  </si>
  <si>
    <t>TRANSP. PP A GRANEL SEM O CIPP</t>
  </si>
  <si>
    <t>DEC96044/88,45,III,C</t>
  </si>
  <si>
    <t>914-80</t>
  </si>
  <si>
    <t>TRANSP. PP SEM A DECLARACAO DE RESPONS.DO EXPEDIDOR NA NF</t>
  </si>
  <si>
    <t>DEC96044/88,45,III,D</t>
  </si>
  <si>
    <t>915-60</t>
  </si>
  <si>
    <t>TRANSP. PP SEM A FICHA DE EMERG.E O ENVELOPE PARA O TRANSP</t>
  </si>
  <si>
    <t>DEC96044/88,45,III,E</t>
  </si>
  <si>
    <t>915-61</t>
  </si>
  <si>
    <t>TRANSP.PP S/A FICHA DE EMERG.OU EM DESACORDO C/O DEC96044</t>
  </si>
  <si>
    <t>915-62</t>
  </si>
  <si>
    <t>TRANSP.PP S/O ENV.P/O TRANSP. OU EM DESACORDO C/O DEC96044</t>
  </si>
  <si>
    <t>916-40</t>
  </si>
  <si>
    <t>TRANSP PP SEM UTIL ROTULOS DE RISCO E PAINEIS DE SEGURANCA</t>
  </si>
  <si>
    <t>DEC96044/88,45,III,F</t>
  </si>
  <si>
    <t>916-41</t>
  </si>
  <si>
    <t>TRANSP PP SEM UTIL R.DE RISCOS E P.SEGUR.NAS EMBALAGENS</t>
  </si>
  <si>
    <t>916-42</t>
  </si>
  <si>
    <t>TRANSP PP SEM UTIL R.DE RISCOS E P.SEGUR.NO VEICULO</t>
  </si>
  <si>
    <t>917-20</t>
  </si>
  <si>
    <t>CIRCULAR EM VIAS PUBL QDO NAO PERMITIDO TRANSP PROD PERIG.</t>
  </si>
  <si>
    <t>DEC96044/88,45,III,G</t>
  </si>
  <si>
    <t>918-00</t>
  </si>
  <si>
    <t>NAO COM.IMED.A IMOBILIZ.DO VEIC.EM CASO DE EMERG/ACID/AVAR</t>
  </si>
  <si>
    <t>DEC96044/88,45,III,H</t>
  </si>
  <si>
    <t>918-01</t>
  </si>
  <si>
    <t>NAO COM.IMED.A IMOBILIZACAO DO VEIC.EM CASO DE EMERGENCIA</t>
  </si>
  <si>
    <t>918-02</t>
  </si>
  <si>
    <t>NAO COM.IMED.A IMOBILIZACAO DO VEIC.EM CASO DE ACIDENTE</t>
  </si>
  <si>
    <t>918-03</t>
  </si>
  <si>
    <t>NAO COM.IMED.A IMOBILIZACAO DO VEIC.EM CASO DE AVARIA</t>
  </si>
  <si>
    <t>919-90</t>
  </si>
  <si>
    <t>EMBARCAR NO VEICULO PP INCOMPATIVEIS ENTRE SI</t>
  </si>
  <si>
    <t>DEC 96044/88,46,I,A</t>
  </si>
  <si>
    <t>920-20</t>
  </si>
  <si>
    <t>EMB.PP QUE NAO CONSTE NO CIPP DO VEIC.E/OU EQUIP.E/OU VENC</t>
  </si>
  <si>
    <t>DEC 96044/88,46,I,B</t>
  </si>
  <si>
    <t>920-21</t>
  </si>
  <si>
    <t>EMB.PP QUE NAO CONSTE NO CIPP DO VEIC.OU C/O MESMO VENCIDO</t>
  </si>
  <si>
    <t>920-22</t>
  </si>
  <si>
    <t>EMB.PP QUE NAO CONSTE NO CIPP DO EQUIP.OU C/O MESMO VENCID</t>
  </si>
  <si>
    <t>921-00</t>
  </si>
  <si>
    <t>EXP. NF EM DESACORDO C/ART. 22, II DO DECRETO 96044</t>
  </si>
  <si>
    <t>DEC 96044/88,46,I,C</t>
  </si>
  <si>
    <t>922-90</t>
  </si>
  <si>
    <t>EXP.PP SEM ACONDICIONAM.CORRETO E C/EMBALAGENS EM MAS COND</t>
  </si>
  <si>
    <t>DEC 96044/88,46,I,D</t>
  </si>
  <si>
    <t>922-91</t>
  </si>
  <si>
    <t>EXP. PP SEM ACONDICIONAMENTO CORRETO</t>
  </si>
  <si>
    <t>922-92</t>
  </si>
  <si>
    <t>EXP. PP COM EMBALAGEM EM MA CONDICOES</t>
  </si>
  <si>
    <t>923-70</t>
  </si>
  <si>
    <t>NAO COMP.AO LOCAL DO ACIDENTE QDO CONVOCADO PELA AUTORIDAD</t>
  </si>
  <si>
    <t>DEC 96044/88,46,I,E</t>
  </si>
  <si>
    <t>924-50</t>
  </si>
  <si>
    <t>EMB.PP EM VEIC. SEM EQUIP. P/SIT.DE EMERG./EPI OU INCOMP.</t>
  </si>
  <si>
    <t>DEC 96044/88,46,II,A</t>
  </si>
  <si>
    <t>924-51</t>
  </si>
  <si>
    <t>EMB.PP EM VEIC.SEM EQUIP.P/SIT.DE EMERG.OU INCOMP.</t>
  </si>
  <si>
    <t>924-52</t>
  </si>
  <si>
    <t>EMB.PP EM VEIC.SEM EPI OU INCOMP.</t>
  </si>
  <si>
    <t>925-30</t>
  </si>
  <si>
    <t>NAO FORN.AO TRANSP.A F.DE EMERG.E ENV.P/TRANSP OU EM DESC.</t>
  </si>
  <si>
    <t>DEC 96044/88,46,II,B</t>
  </si>
  <si>
    <t>925-31</t>
  </si>
  <si>
    <t>NAO FORN.AO TRANSP.A FICHA DE EMERG.OU EM DESAC.C/DEC96044</t>
  </si>
  <si>
    <t>925-32</t>
  </si>
  <si>
    <t>NAO FORN.AO TRANSP.O ENV.P/TRANSP.OU EM DESAC.C/DEC 96044</t>
  </si>
  <si>
    <t>926-10</t>
  </si>
  <si>
    <t>EMB PROD PERIG EM VEIC SEM ROT DE RISCO E PAINEIS DE SEGUR</t>
  </si>
  <si>
    <t>DEC 96044/88,46,II,C</t>
  </si>
  <si>
    <t>927-00</t>
  </si>
  <si>
    <t>EMB.CARGA FRACION.C/EMBAL.EXT.S/ROTULO DE RISCO OU S/CONS.</t>
  </si>
  <si>
    <t>DEC 96044/88,46,II,D</t>
  </si>
  <si>
    <t>928-80</t>
  </si>
  <si>
    <t>EMBARCAR PP EM VEIC(OU EQUIP) SEM ADEQUADAS COND DE MANUT.</t>
  </si>
  <si>
    <t>DEC 96044/88,46,II,E</t>
  </si>
  <si>
    <t>929-60</t>
  </si>
  <si>
    <t>NAO ESCLAREC.O SUFIC.EM SIT.DE EMERG OU ACIDENTE</t>
  </si>
  <si>
    <t>DEC 96044/88,46,II,F</t>
  </si>
  <si>
    <t>929-61</t>
  </si>
  <si>
    <t>NAO ESCLAREC.O SUFIC.EM SIT.DE EMERG.QDO SOLICIT.P/AUTORID</t>
  </si>
  <si>
    <t>929-62</t>
  </si>
  <si>
    <t>NAO ESCLAREC.O SUFIC.EM CASO DE ACID.QDO SOLICIT.P/AUTORID</t>
  </si>
  <si>
    <t>Competência</t>
  </si>
  <si>
    <t>1519-60</t>
  </si>
  <si>
    <t>0555-00</t>
  </si>
  <si>
    <t>Registro</t>
  </si>
  <si>
    <t>E-mail</t>
  </si>
  <si>
    <t>Codigo</t>
  </si>
  <si>
    <t>Sr. Assis</t>
  </si>
  <si>
    <t>Luzanir B. de Oliveira</t>
  </si>
  <si>
    <t>luzzanir_oliveira@hotmail.com</t>
  </si>
  <si>
    <t>(88)3421.1007</t>
  </si>
  <si>
    <t>RENAN A. G. SANTOS</t>
  </si>
  <si>
    <t>RSANTOS@LILLY.COM</t>
  </si>
  <si>
    <t>EUCIMAR DE SOUSA</t>
  </si>
  <si>
    <t>(34)3318.9204</t>
  </si>
  <si>
    <t>ANDRÉIA CAMARGO</t>
  </si>
  <si>
    <t>stacasacompras@femanet.com.br</t>
  </si>
  <si>
    <t>(18)3322-4287</t>
  </si>
  <si>
    <t>RODRIGO GOMES BUKALIL</t>
  </si>
  <si>
    <t>rodrigo-gomes@hmcp.puc-campinas.edu.br</t>
  </si>
  <si>
    <t>(19)3729-8563</t>
  </si>
  <si>
    <t>DANIEL</t>
  </si>
  <si>
    <t>eng-clinica@hes.unicamp.br</t>
  </si>
  <si>
    <t>(19)3883-8931</t>
  </si>
  <si>
    <t>ALANA BETINI MOIOLLI DE OLIVEIRA</t>
  </si>
  <si>
    <t>compras@mjjm.com.br</t>
  </si>
  <si>
    <t>6475-7775</t>
  </si>
  <si>
    <t>ALEXANDRA</t>
  </si>
  <si>
    <t>equip.medicos@hed.spdm.org.br</t>
  </si>
  <si>
    <t>4056-9143</t>
  </si>
  <si>
    <t>JOSÉ LOPES</t>
  </si>
  <si>
    <t>(43)3339-8090</t>
  </si>
  <si>
    <t>MARJORIE</t>
  </si>
  <si>
    <t>(43)3376-1926</t>
  </si>
  <si>
    <t>ELVILSON</t>
  </si>
  <si>
    <t>(43)3376-1964</t>
  </si>
  <si>
    <t>SAMUEL DE SOUZA PAULA</t>
  </si>
  <si>
    <t>samuel.paula@saofrancisco.edu.br</t>
  </si>
  <si>
    <t>(11)4034-8439</t>
  </si>
  <si>
    <t>FERNANDO BRANCALHÃO</t>
  </si>
  <si>
    <t>6917-4399</t>
  </si>
  <si>
    <t>MARCOS FERNANDO</t>
  </si>
  <si>
    <t>hc_compras@hotmail.com</t>
  </si>
  <si>
    <t>FERNANDO</t>
  </si>
  <si>
    <t>jaragua@engeclin.med.br</t>
  </si>
  <si>
    <t>5053-5000</t>
  </si>
  <si>
    <t>ROGÉRIO</t>
  </si>
  <si>
    <t>santacasatatuimanut@yahoo.com</t>
  </si>
  <si>
    <t>(15)3251-4950</t>
  </si>
  <si>
    <t>Raquel</t>
  </si>
  <si>
    <t>HUDSON ARIEL MEN</t>
  </si>
  <si>
    <t>eletronica@santacasamaringa.com.br</t>
  </si>
  <si>
    <t>(44)3027-5849</t>
  </si>
  <si>
    <t>ELAINE VELOSO</t>
  </si>
  <si>
    <t>veloso.deb@epm.br</t>
  </si>
  <si>
    <t>5571-1127</t>
  </si>
  <si>
    <t>Sr. Humberto</t>
  </si>
  <si>
    <t>(11)3583.9571</t>
  </si>
  <si>
    <t>EDUARDO ISHIKAWA</t>
  </si>
  <si>
    <t>hospitalamazonia@gmail.com</t>
  </si>
  <si>
    <t>(91)3249-5422</t>
  </si>
  <si>
    <t>MIRIAM</t>
  </si>
  <si>
    <t>gtee@iamspe.sp.gov.br</t>
  </si>
  <si>
    <t>5088-8828</t>
  </si>
  <si>
    <t>FERDINANDO MELO</t>
  </si>
  <si>
    <t>fmelo@hcor.com.br</t>
  </si>
  <si>
    <t>3053-6611 (r. 5059)</t>
  </si>
  <si>
    <t>TADEU</t>
  </si>
  <si>
    <t>(11)5908.8419</t>
  </si>
  <si>
    <t>ABEL PINTO</t>
  </si>
  <si>
    <t>abel.pinto@beneficencia.org.br</t>
  </si>
  <si>
    <t>3505-2101</t>
  </si>
  <si>
    <t>Wagner Pinho</t>
  </si>
  <si>
    <t>(91)3276.5354</t>
  </si>
  <si>
    <t>ANDRÉ ROBERTO BURATTI</t>
  </si>
  <si>
    <t>norospar@ibest.com.br</t>
  </si>
  <si>
    <t>Leonidia</t>
  </si>
  <si>
    <t>RAFAELA DE JESUS</t>
  </si>
  <si>
    <t>5068-2856</t>
  </si>
  <si>
    <t>DR. FERNANDO</t>
  </si>
  <si>
    <t>(21)8127-6161</t>
  </si>
  <si>
    <t>EDUARDO</t>
  </si>
  <si>
    <t>MILTON JORGE DE CARVALHO DR</t>
  </si>
  <si>
    <t>clinica@clinicadamulher.com.br</t>
  </si>
  <si>
    <t>6875-5628</t>
  </si>
  <si>
    <t>Sra. Marilene</t>
  </si>
  <si>
    <t>(48)3224.3099 R#210</t>
  </si>
  <si>
    <t>SR. FRANÇA</t>
  </si>
  <si>
    <t>(71)2108-4678</t>
  </si>
  <si>
    <t>Magda</t>
  </si>
  <si>
    <t>KLEBER</t>
  </si>
  <si>
    <t>linemed@terra.com.br</t>
  </si>
  <si>
    <t>8389-6357</t>
  </si>
  <si>
    <t>Dr. Ernesto Figueiró</t>
  </si>
  <si>
    <t>Dra. Jaqueline</t>
  </si>
  <si>
    <t>Soraya</t>
  </si>
  <si>
    <t>EDNA/ TAILIN</t>
  </si>
  <si>
    <t>Patricia</t>
  </si>
  <si>
    <t>(21)96017388</t>
  </si>
  <si>
    <t>EDLENE</t>
  </si>
  <si>
    <t>FRANCISCO BARROSO</t>
  </si>
  <si>
    <t>francisco.barroso@beneficencia.org.br</t>
  </si>
  <si>
    <t>3505-4435</t>
  </si>
  <si>
    <t>Brinquedos</t>
  </si>
  <si>
    <t>Quantidade Comprada</t>
  </si>
  <si>
    <t>Blocos de Montar</t>
  </si>
  <si>
    <t>Bonecas</t>
  </si>
  <si>
    <t>Bonecos e Personagens</t>
  </si>
  <si>
    <t>Brinquedos de Madeira</t>
  </si>
  <si>
    <t>Brinquedos Eletrônicos</t>
  </si>
  <si>
    <t>Brinquedos Meninas</t>
  </si>
  <si>
    <t>Brinquedos Meninos</t>
  </si>
  <si>
    <t>Brinquedos Pré-Escolares</t>
  </si>
  <si>
    <t>Carros, Aviões e Cia</t>
  </si>
  <si>
    <t>Educação e Arte</t>
  </si>
  <si>
    <t>Esporte e Lazer</t>
  </si>
  <si>
    <t>Games e Consoles</t>
  </si>
  <si>
    <t>Instrumentos Musicais</t>
  </si>
  <si>
    <t>Jogos</t>
  </si>
  <si>
    <t>Mini Veículos</t>
  </si>
  <si>
    <t>Pelúcias e Plush</t>
  </si>
  <si>
    <t>CÓDIGO</t>
  </si>
  <si>
    <t>DESCRIÇÃO</t>
  </si>
  <si>
    <t>PREÇO U$</t>
  </si>
  <si>
    <t>CODIGO</t>
  </si>
  <si>
    <t>Monitor 19'</t>
  </si>
  <si>
    <t>Televisor 50'</t>
  </si>
  <si>
    <t>Ar condicionado 7000 btus</t>
  </si>
  <si>
    <t>Lava louças</t>
  </si>
  <si>
    <t>Refrigerador</t>
  </si>
  <si>
    <t>Climatizador</t>
  </si>
  <si>
    <t>Conjunto de pratos</t>
  </si>
  <si>
    <t>Forno elétrico</t>
  </si>
  <si>
    <t>PREÇO</t>
  </si>
  <si>
    <t>HD 1 TB</t>
  </si>
  <si>
    <t>Notebook</t>
  </si>
  <si>
    <t>Impressora</t>
  </si>
  <si>
    <t>Teclado</t>
  </si>
  <si>
    <t>Mouse</t>
  </si>
  <si>
    <t>Telefone sem fio</t>
  </si>
  <si>
    <t>Cardeneta</t>
  </si>
  <si>
    <t>Conj. Cartolina</t>
  </si>
  <si>
    <t>Massa de modelar infantil</t>
  </si>
  <si>
    <t>Cabo USB</t>
  </si>
  <si>
    <t>Livro: Como educar seu cão.</t>
  </si>
  <si>
    <t>Cd: Rei Robert Alves</t>
  </si>
  <si>
    <t>Notebook Lenovando</t>
  </si>
  <si>
    <t>All in one XPTO</t>
  </si>
  <si>
    <t>1132X</t>
  </si>
  <si>
    <t>1726X</t>
  </si>
  <si>
    <t>9842X</t>
  </si>
  <si>
    <t>9931X</t>
  </si>
  <si>
    <t>3874X</t>
  </si>
  <si>
    <t>1283X</t>
  </si>
  <si>
    <t>3884X</t>
  </si>
  <si>
    <t>1123X</t>
  </si>
  <si>
    <t>8489X</t>
  </si>
  <si>
    <t>1133X</t>
  </si>
  <si>
    <t>7364Y</t>
  </si>
  <si>
    <t>8475Y</t>
  </si>
  <si>
    <t>2311Y</t>
  </si>
  <si>
    <t>2837Y</t>
  </si>
  <si>
    <t>1233Y</t>
  </si>
  <si>
    <t>1284Y</t>
  </si>
  <si>
    <t>9892Y</t>
  </si>
  <si>
    <t>2389Y</t>
  </si>
  <si>
    <t>8989Y</t>
  </si>
  <si>
    <t>2984Y</t>
  </si>
  <si>
    <t>9837Z</t>
  </si>
  <si>
    <t>8397Z</t>
  </si>
  <si>
    <t>8493Z</t>
  </si>
  <si>
    <t>1627Z</t>
  </si>
  <si>
    <t>1737Z</t>
  </si>
  <si>
    <t>3256A</t>
  </si>
  <si>
    <t>8479B</t>
  </si>
  <si>
    <t>Condição de Pagamento</t>
  </si>
  <si>
    <t>À Vista</t>
  </si>
  <si>
    <t>28 Dias</t>
  </si>
  <si>
    <t>Bicarbonato De Amônio</t>
  </si>
  <si>
    <t>Bicarbonato De Sódio</t>
  </si>
  <si>
    <t>Paprica Doce</t>
  </si>
  <si>
    <t>Paprica Picante</t>
  </si>
  <si>
    <t>Metal</t>
  </si>
  <si>
    <t>Ouro</t>
  </si>
  <si>
    <t>Prata</t>
  </si>
  <si>
    <t>Departamento</t>
  </si>
  <si>
    <t>Remédios</t>
  </si>
  <si>
    <t>Perfumaria</t>
  </si>
  <si>
    <t>Bauru</t>
  </si>
  <si>
    <t>Curitiba</t>
  </si>
  <si>
    <t>Belo Horizonte</t>
  </si>
  <si>
    <t>Rio de Janeiro</t>
  </si>
  <si>
    <t>Brasília</t>
  </si>
  <si>
    <t>Campo Grande</t>
  </si>
  <si>
    <t>Florianópolis</t>
  </si>
  <si>
    <t>Goiânia</t>
  </si>
  <si>
    <t>Presidente Pudente</t>
  </si>
  <si>
    <t>Resende</t>
  </si>
  <si>
    <t>Chave</t>
  </si>
  <si>
    <t>RG</t>
  </si>
  <si>
    <t>SP</t>
  </si>
  <si>
    <t>RJ</t>
  </si>
  <si>
    <t>MG</t>
  </si>
  <si>
    <t>MS</t>
  </si>
  <si>
    <t>Setor</t>
  </si>
  <si>
    <t>Eletrônicos</t>
  </si>
  <si>
    <t>A01</t>
  </si>
  <si>
    <t>Cosméticos</t>
  </si>
  <si>
    <t>A02</t>
  </si>
  <si>
    <t>A03</t>
  </si>
  <si>
    <t>A04</t>
  </si>
  <si>
    <t>A05</t>
  </si>
  <si>
    <t>B01</t>
  </si>
  <si>
    <t>B02</t>
  </si>
  <si>
    <t>B03</t>
  </si>
  <si>
    <t>B04</t>
  </si>
  <si>
    <t>Texto</t>
  </si>
  <si>
    <t>Localizar</t>
  </si>
  <si>
    <t>Procurar</t>
  </si>
  <si>
    <t>a</t>
  </si>
  <si>
    <t>Texto Procurado</t>
  </si>
  <si>
    <t>NomeDaEmpresa</t>
  </si>
  <si>
    <t>Alfreds Futterkiste</t>
  </si>
  <si>
    <t>Ana Trujillo Emparedados y helados</t>
  </si>
  <si>
    <t>Antonio Moreno Taquería</t>
  </si>
  <si>
    <t>Around the Horn</t>
  </si>
  <si>
    <t>Berglunds snabbköp</t>
  </si>
  <si>
    <t>Blauer See Delikatessen</t>
  </si>
  <si>
    <t>Blondel père et fils</t>
  </si>
  <si>
    <t>Bólido Comidas preparadas</t>
  </si>
  <si>
    <t>Bon app'</t>
  </si>
  <si>
    <t>Direita</t>
  </si>
  <si>
    <t>Esquerda</t>
  </si>
  <si>
    <t>Extrair Texto</t>
  </si>
  <si>
    <t>Núm_Inicial (Posição Inicial)</t>
  </si>
  <si>
    <t>Núm_Caract (Quantidade de Caracteres)</t>
  </si>
  <si>
    <r>
      <t>Números 1 (domingo) a 7 (sábado). -</t>
    </r>
    <r>
      <rPr>
        <b/>
        <sz val="11"/>
        <color theme="1"/>
        <rFont val="Calibri"/>
        <family val="2"/>
        <scheme val="minor"/>
      </rPr>
      <t xml:space="preserve"> Modo de Compatibilidade</t>
    </r>
  </si>
  <si>
    <t>Procure</t>
  </si>
  <si>
    <t>Substitua</t>
  </si>
  <si>
    <t>@</t>
  </si>
  <si>
    <t>Núm.Caract</t>
  </si>
  <si>
    <t>Quantidade de Caracteres</t>
  </si>
  <si>
    <t>Formato</t>
  </si>
  <si>
    <t>h:mm</t>
  </si>
  <si>
    <t>00000-000</t>
  </si>
  <si>
    <t>000"."000"."000-00</t>
  </si>
  <si>
    <t>(00) 0000-0000</t>
  </si>
  <si>
    <t>000"."000"."000"/"0000"-"00</t>
  </si>
  <si>
    <t>#.##0,00;-#.##0,00;0,00;@</t>
  </si>
  <si>
    <t>#.##0 "km"</t>
  </si>
  <si>
    <t>[&lt;=99999999]####-####;(##) ####-####</t>
  </si>
  <si>
    <t>Código do Funcionário</t>
  </si>
  <si>
    <t>Ordem</t>
  </si>
  <si>
    <t>10ADMAC</t>
  </si>
  <si>
    <t>11FINAL</t>
  </si>
  <si>
    <t>12INFAM</t>
  </si>
  <si>
    <t>13LOGAP</t>
  </si>
  <si>
    <t>14MKTBA</t>
  </si>
  <si>
    <t>15PROCE</t>
  </si>
  <si>
    <t>16QUADF</t>
  </si>
  <si>
    <t>17VENES</t>
  </si>
  <si>
    <t>Código/País</t>
  </si>
  <si>
    <t>2-África do Sul</t>
  </si>
  <si>
    <t>911-Alemanha</t>
  </si>
  <si>
    <t>9702-Austrália</t>
  </si>
  <si>
    <t>564-Bangladesh</t>
  </si>
  <si>
    <t>707-Dinamarca</t>
  </si>
  <si>
    <t>573-Emirados Árabes Unidos</t>
  </si>
  <si>
    <t>723-Estados Unidos</t>
  </si>
  <si>
    <t>12-Grécia</t>
  </si>
  <si>
    <t>498-Holanda</t>
  </si>
  <si>
    <t>7346-Israel</t>
  </si>
  <si>
    <t>203-Itália</t>
  </si>
  <si>
    <t>746-Japão</t>
  </si>
  <si>
    <t>360-Liechtenstein</t>
  </si>
  <si>
    <t>146-Luxemburgo</t>
  </si>
  <si>
    <t>85-México</t>
  </si>
  <si>
    <t>320-Mônaco</t>
  </si>
  <si>
    <t>668-Portugal</t>
  </si>
  <si>
    <t>235-Uruguai</t>
  </si>
  <si>
    <t>Data de Vencimento</t>
  </si>
  <si>
    <t>Anthony Hopkins</t>
  </si>
  <si>
    <t>Jodie Foster</t>
  </si>
  <si>
    <t>Arnold Alois Schwarzenegger</t>
  </si>
  <si>
    <t>Sylvester Gardenzio Stallone</t>
  </si>
  <si>
    <t>Horas Decimal</t>
  </si>
  <si>
    <t>Fechamento</t>
  </si>
  <si>
    <t>kim kardashian</t>
  </si>
  <si>
    <t>Data do Pedido</t>
  </si>
  <si>
    <t>Data de Envio</t>
  </si>
  <si>
    <t>Campinas</t>
  </si>
  <si>
    <t>Ribeirão Preto</t>
  </si>
  <si>
    <t>Presidente Prudente</t>
  </si>
  <si>
    <t>Carapicuíba</t>
  </si>
  <si>
    <t>Andradina</t>
  </si>
  <si>
    <t>Mês</t>
  </si>
  <si>
    <t>Filial São Paulo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</si>
  <si>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</si>
  <si>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</si>
  <si>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</si>
  <si>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</si>
  <si>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</si>
  <si>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</si>
  <si>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</si>
  <si>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</si>
  <si>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</si>
  <si>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</si>
  <si>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</si>
  <si>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</si>
  <si>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Filial Santos</t>
  </si>
  <si>
    <t>Filial Uberaba</t>
  </si>
  <si>
    <t>Filial Campinas</t>
  </si>
  <si>
    <t>T-Shirt</t>
  </si>
  <si>
    <t>Polo</t>
  </si>
  <si>
    <t>Regata</t>
  </si>
  <si>
    <t>Camisa</t>
  </si>
  <si>
    <t>Bermuda</t>
  </si>
  <si>
    <t>Short</t>
  </si>
  <si>
    <t>Casaco</t>
  </si>
  <si>
    <t>Boné</t>
  </si>
  <si>
    <t>Colete</t>
  </si>
  <si>
    <t>Sapato</t>
  </si>
  <si>
    <t>Cueca</t>
  </si>
  <si>
    <t>Meia</t>
  </si>
  <si>
    <t>Cinto</t>
  </si>
  <si>
    <t>Centro-oeste</t>
  </si>
  <si>
    <t>AC</t>
  </si>
  <si>
    <t>GO</t>
  </si>
  <si>
    <t>Salvador</t>
  </si>
  <si>
    <t>MT</t>
  </si>
  <si>
    <t>PA</t>
  </si>
  <si>
    <t>AM</t>
  </si>
  <si>
    <t>Tubarão</t>
  </si>
  <si>
    <t>Rio Branco</t>
  </si>
  <si>
    <t>Manaus</t>
  </si>
  <si>
    <t>Parintins</t>
  </si>
  <si>
    <t>Belém</t>
  </si>
  <si>
    <t>Castanhal</t>
  </si>
  <si>
    <t>Santarém</t>
  </si>
  <si>
    <t>Ilhéus</t>
  </si>
  <si>
    <t>Fortaleza</t>
  </si>
  <si>
    <t>Jeriquaquara</t>
  </si>
  <si>
    <t>Juazeiro</t>
  </si>
  <si>
    <t>Olinda</t>
  </si>
  <si>
    <t>Recife</t>
  </si>
  <si>
    <t>Natal</t>
  </si>
  <si>
    <t>Parnamirim</t>
  </si>
  <si>
    <t>DF</t>
  </si>
  <si>
    <t>Taguatinga</t>
  </si>
  <si>
    <t>Anápolis</t>
  </si>
  <si>
    <t>Caldas Novas</t>
  </si>
  <si>
    <t>Aquidauana</t>
  </si>
  <si>
    <t>Dourados</t>
  </si>
  <si>
    <t>Caiba</t>
  </si>
  <si>
    <t>Lucas do Rio Verde</t>
  </si>
  <si>
    <t>Tiradentes</t>
  </si>
  <si>
    <t>Campos</t>
  </si>
  <si>
    <t>Paraty</t>
  </si>
  <si>
    <t>São Gonçalo</t>
  </si>
  <si>
    <t>Cascavel</t>
  </si>
  <si>
    <t>Foz do Iguaçu</t>
  </si>
  <si>
    <t>Londrina</t>
  </si>
  <si>
    <t>Maringá</t>
  </si>
  <si>
    <t>Caxias</t>
  </si>
  <si>
    <t>Gramado</t>
  </si>
  <si>
    <t>Porto Alegre</t>
  </si>
  <si>
    <t>Blumenau</t>
  </si>
  <si>
    <t>Camboriú</t>
  </si>
  <si>
    <t>Joinville</t>
  </si>
  <si>
    <t>São Francisco do Sul</t>
  </si>
  <si>
    <t>Meta</t>
  </si>
  <si>
    <t>São Bernardo</t>
  </si>
  <si>
    <t>São Caetano</t>
  </si>
  <si>
    <t>Município</t>
  </si>
  <si>
    <t>Pesquisa de satisfação</t>
  </si>
  <si>
    <t>Origem dos clientes</t>
  </si>
  <si>
    <t>Última pergunta</t>
  </si>
  <si>
    <t>Categoria</t>
  </si>
  <si>
    <t>Porcentagem</t>
  </si>
  <si>
    <t>Você teve dificuldades durante o treinamento?</t>
  </si>
  <si>
    <t>Site próprio</t>
  </si>
  <si>
    <t>Google</t>
  </si>
  <si>
    <t>Entrevistados</t>
  </si>
  <si>
    <t>Faculdade</t>
  </si>
  <si>
    <t>Sim</t>
  </si>
  <si>
    <t>Outros</t>
  </si>
  <si>
    <t>Não</t>
  </si>
  <si>
    <t>Faixa etária</t>
  </si>
  <si>
    <t>Evolução das matrículas</t>
  </si>
  <si>
    <t>Homens</t>
  </si>
  <si>
    <t>Mulheres</t>
  </si>
  <si>
    <t>20 –</t>
  </si>
  <si>
    <t>21 a 30</t>
  </si>
  <si>
    <t>31 a 40</t>
  </si>
  <si>
    <t>40 +</t>
  </si>
  <si>
    <t>Escala Logarítmica</t>
  </si>
  <si>
    <t>Análise I</t>
  </si>
  <si>
    <t>Análise II</t>
  </si>
  <si>
    <t>Previsto</t>
  </si>
  <si>
    <t>Realizado</t>
  </si>
  <si>
    <t>Cursos Realizados</t>
  </si>
  <si>
    <t>Minigráfico</t>
  </si>
  <si>
    <t>JAN</t>
  </si>
  <si>
    <t>JAN*</t>
  </si>
  <si>
    <t>FEV</t>
  </si>
  <si>
    <t>FEV*</t>
  </si>
  <si>
    <t>MAR</t>
  </si>
  <si>
    <t>MAR*</t>
  </si>
  <si>
    <t>ABR</t>
  </si>
  <si>
    <t>ABR*</t>
  </si>
  <si>
    <t>MAI</t>
  </si>
  <si>
    <t>MAI*</t>
  </si>
  <si>
    <t>JUN</t>
  </si>
  <si>
    <t>JUN*</t>
  </si>
  <si>
    <t>JUL</t>
  </si>
  <si>
    <t>JUL*</t>
  </si>
  <si>
    <t>AGO</t>
  </si>
  <si>
    <t>AGO*</t>
  </si>
  <si>
    <t>SET</t>
  </si>
  <si>
    <t>SET*</t>
  </si>
  <si>
    <t>OUT</t>
  </si>
  <si>
    <t>OUT*</t>
  </si>
  <si>
    <t>NOV</t>
  </si>
  <si>
    <t>NOV*</t>
  </si>
  <si>
    <t>DEZ</t>
  </si>
  <si>
    <t>DEZ*</t>
  </si>
  <si>
    <t>(*) "Nova poupança" (Medida provisória nº 567/12 de 03.05.2012)</t>
  </si>
  <si>
    <t>Fonte:</t>
  </si>
  <si>
    <t>http://www.portalbrasil.net/2015/economia/indices_poupanca_diaria.htm</t>
  </si>
  <si>
    <t>Legenda</t>
  </si>
  <si>
    <t>Minigráfico Linha</t>
  </si>
  <si>
    <t>Minigráfico Coluna</t>
  </si>
  <si>
    <t>Clarify</t>
  </si>
  <si>
    <t>Capítulo 1</t>
  </si>
  <si>
    <t>Capítulo 2</t>
  </si>
  <si>
    <t>Capítulo 3</t>
  </si>
  <si>
    <t>Produtos</t>
  </si>
  <si>
    <t>Vl. Unit. $</t>
  </si>
  <si>
    <t>Dólar</t>
  </si>
  <si>
    <t>Parabarro Traseiro</t>
  </si>
  <si>
    <t>placa diafragma cil. Mestre traseiro</t>
  </si>
  <si>
    <t>Capa do cilindro mestre traseiro</t>
  </si>
  <si>
    <t>filtro de óleo</t>
  </si>
  <si>
    <t>cabo de embreagem</t>
  </si>
  <si>
    <t>vela de ignição</t>
  </si>
  <si>
    <t>Jogo de juntas+anel escape</t>
  </si>
  <si>
    <t>acionador da corrente comando</t>
  </si>
  <si>
    <t>corrente de comando</t>
  </si>
  <si>
    <t>guarnição da tampa cabeçote</t>
  </si>
  <si>
    <t>retentor do virabrequim lado Direito</t>
  </si>
  <si>
    <t>retentor do virabrequim lado Esquerdo</t>
  </si>
  <si>
    <t>guia de válvula de escape esquerda</t>
  </si>
  <si>
    <t>jogo de juntas A</t>
  </si>
  <si>
    <t>jogo de arruelas/anéis de vedação A</t>
  </si>
  <si>
    <t>jogo de juntas B</t>
  </si>
  <si>
    <t>jogo de arruelas/anéis de vedação B</t>
  </si>
  <si>
    <t>retentor do eixo do pedal de partida</t>
  </si>
  <si>
    <t>arruela da trava da embreagem</t>
  </si>
  <si>
    <t>suporte de fiação do estator</t>
  </si>
  <si>
    <t>retentor da alavanca da embreagem</t>
  </si>
  <si>
    <t>guia do tubo respiro</t>
  </si>
  <si>
    <t>retentor do eixo do pedal de cambio</t>
  </si>
  <si>
    <t>retentor do eixo 2°</t>
  </si>
  <si>
    <t>manicoto da embreagem</t>
  </si>
  <si>
    <t>suporte traseiro do manicoto embreagem</t>
  </si>
  <si>
    <t>alavanca da partida quente</t>
  </si>
  <si>
    <t>ajustador cabo embreagem</t>
  </si>
  <si>
    <t>capa embreagem</t>
  </si>
  <si>
    <t>ajustador de borracha</t>
  </si>
  <si>
    <t>parafuso da alav. Partida quente</t>
  </si>
  <si>
    <t>bucha paraf. Alav. Partida quente</t>
  </si>
  <si>
    <t>Excentrico seletor de marchas</t>
  </si>
  <si>
    <t>bobina de ignição direta</t>
  </si>
  <si>
    <t>Valvula de admissão</t>
  </si>
  <si>
    <t>Válvula de escape</t>
  </si>
  <si>
    <t>retentor de válvula admissão</t>
  </si>
  <si>
    <t>retentor de válvula escape</t>
  </si>
  <si>
    <t>Rotor bomba de óleo externo</t>
  </si>
  <si>
    <t>rotor bomba de óleo interno</t>
  </si>
  <si>
    <t>Protetor do disco traseiro</t>
  </si>
  <si>
    <t>Capa do sangrador de fluido pinça</t>
  </si>
  <si>
    <t>Jogo de juntas completo (ATV Unlimited)</t>
  </si>
  <si>
    <t>Kit de pistão/anéis/pino/travas</t>
  </si>
  <si>
    <t>Kit Biela/Rolamentos/Virabrequim/kit junta superior</t>
  </si>
  <si>
    <t>Total Geral R$</t>
  </si>
  <si>
    <t>Tipo Pagamento</t>
  </si>
  <si>
    <t>À Vista - Atacado</t>
  </si>
  <si>
    <t>28 Dias - Atacado</t>
  </si>
  <si>
    <t>Preço $</t>
  </si>
  <si>
    <t>Nome do Titular</t>
  </si>
  <si>
    <t>Tipo de Plano</t>
  </si>
  <si>
    <t>Data de Adesão</t>
  </si>
  <si>
    <t>N° de Dependentes</t>
  </si>
  <si>
    <t>Total Apurado</t>
  </si>
  <si>
    <t>Total a Pagar</t>
  </si>
  <si>
    <t>Data de Referência</t>
  </si>
  <si>
    <t>Tabela de Preços</t>
  </si>
  <si>
    <t>Carência</t>
  </si>
  <si>
    <t>Valor Titular</t>
  </si>
  <si>
    <t>Valor Dependente</t>
  </si>
  <si>
    <t>Roberto Gomez Bolaños</t>
  </si>
  <si>
    <t>Samuel Leroy Jackson</t>
  </si>
  <si>
    <t>Leonardo DiCaprio</t>
  </si>
  <si>
    <t>Katy Perry</t>
  </si>
  <si>
    <t>Bart Simpson</t>
  </si>
  <si>
    <t>Cargo</t>
  </si>
  <si>
    <t>Nr. Sal.</t>
  </si>
  <si>
    <t>Salário Bruto</t>
  </si>
  <si>
    <t>INSS</t>
  </si>
  <si>
    <t>Dependentes</t>
  </si>
  <si>
    <t>Salário Família</t>
  </si>
  <si>
    <t>IRRF</t>
  </si>
  <si>
    <t>Tot. Desc.</t>
  </si>
  <si>
    <t>Sal. Líq.</t>
  </si>
  <si>
    <t>Adriana Tardioli</t>
  </si>
  <si>
    <t>Alice Caetano</t>
  </si>
  <si>
    <t>André Luiz Manzano</t>
  </si>
  <si>
    <t>Andréa Pereira T. Fischer</t>
  </si>
  <si>
    <t>Antonio Souza do Nascimento Neto</t>
  </si>
  <si>
    <t>Bruno</t>
  </si>
  <si>
    <t>Carla</t>
  </si>
  <si>
    <t>Carlos Eduardo M. Taka</t>
  </si>
  <si>
    <t>Carlos H. Leite</t>
  </si>
  <si>
    <t>Cibele Alvarenga Paes</t>
  </si>
  <si>
    <t>Cibele Alvarenga Violeta</t>
  </si>
  <si>
    <t>Claúdio Fischer</t>
  </si>
  <si>
    <t>Daniel Oliveira</t>
  </si>
  <si>
    <t>Eduardo</t>
  </si>
  <si>
    <t>Eduardo Soligo Neto</t>
  </si>
  <si>
    <t>Eliane</t>
  </si>
  <si>
    <t>Francisco R. M. de Mattos</t>
  </si>
  <si>
    <t>Gerson Paes de Oliveira</t>
  </si>
  <si>
    <t>Glorianei</t>
  </si>
  <si>
    <t>João Carlos Manzano</t>
  </si>
  <si>
    <t>João Pedro Miranda Lerardi</t>
  </si>
  <si>
    <t xml:space="preserve">João Ricardo Ierardi </t>
  </si>
  <si>
    <t>José Augusto Manzano</t>
  </si>
  <si>
    <t>Joyce</t>
  </si>
  <si>
    <t>Juliana Guimarães</t>
  </si>
  <si>
    <t>Karin Soligo de Mattos</t>
  </si>
  <si>
    <t>Karla</t>
  </si>
  <si>
    <t>Luciano Natalle</t>
  </si>
  <si>
    <t>Mairê</t>
  </si>
  <si>
    <t>Marcelo Rodrigues da Costa</t>
  </si>
  <si>
    <t>Maria Isabel Manzano</t>
  </si>
  <si>
    <t>Mariana Menezes</t>
  </si>
  <si>
    <t>Michelle</t>
  </si>
  <si>
    <t>Priscila Magro</t>
  </si>
  <si>
    <t>Priscila Pestana</t>
  </si>
  <si>
    <t>Raquel Antunes</t>
  </si>
  <si>
    <t>Renata De Oliveira</t>
  </si>
  <si>
    <t>Renata Guimarães</t>
  </si>
  <si>
    <t>Renata Lopes</t>
  </si>
  <si>
    <t>Renato Alexandre</t>
  </si>
  <si>
    <t>Rita Lopes</t>
  </si>
  <si>
    <t>Ronaldo dos Santos</t>
  </si>
  <si>
    <t>Roseli de Souza Brito</t>
  </si>
  <si>
    <t>Sandra Alves Toledo</t>
  </si>
  <si>
    <t>Valdecir Jamelão</t>
  </si>
  <si>
    <t>Wei Lih Chueh</t>
  </si>
  <si>
    <t>Total de Salários pagos</t>
  </si>
  <si>
    <t>Média de Salários pagos</t>
  </si>
  <si>
    <t>Maior Salário pago</t>
  </si>
  <si>
    <t>Menor Salário pago</t>
  </si>
  <si>
    <t>Salário Mínimo</t>
  </si>
  <si>
    <t>CARGO</t>
  </si>
  <si>
    <t>Tabela de Cargos e Salários</t>
  </si>
  <si>
    <t>Tabela INSS</t>
  </si>
  <si>
    <t>Tabela IRRF</t>
  </si>
  <si>
    <t>Salário</t>
  </si>
  <si>
    <t>Salários</t>
  </si>
  <si>
    <t>Alíquota</t>
  </si>
  <si>
    <t>Analista de Salários</t>
  </si>
  <si>
    <t>De:</t>
  </si>
  <si>
    <t>Até:</t>
  </si>
  <si>
    <t>%</t>
  </si>
  <si>
    <t>Auxiliar de Contabilidade</t>
  </si>
  <si>
    <t>Gerente de Cobrança</t>
  </si>
  <si>
    <t>Chefe de Expedição</t>
  </si>
  <si>
    <t>Contador</t>
  </si>
  <si>
    <t>em diante</t>
  </si>
  <si>
    <t>Diretor de Divisão</t>
  </si>
  <si>
    <t>Escriturário</t>
  </si>
  <si>
    <t>Engenheiro</t>
  </si>
  <si>
    <t>Gerente Financeiro</t>
  </si>
  <si>
    <t>Gerente Comercial</t>
  </si>
  <si>
    <t>Gerente de Pessoal</t>
  </si>
  <si>
    <t>Gerente de Treinamento</t>
  </si>
  <si>
    <t>Gerente TI</t>
  </si>
  <si>
    <t>Diretor Executivo</t>
  </si>
  <si>
    <t>Diretor Administrativo</t>
  </si>
  <si>
    <t>Programador</t>
  </si>
  <si>
    <t>Gerente Operacional</t>
  </si>
  <si>
    <t>Operador de Caixa</t>
  </si>
  <si>
    <t>Operador de Empilhadeira</t>
  </si>
  <si>
    <t>Operador de Máquinas</t>
  </si>
  <si>
    <t>Vice Presidente</t>
  </si>
  <si>
    <t>DBA</t>
  </si>
  <si>
    <t>Arrumador</t>
  </si>
  <si>
    <t>Consultor</t>
  </si>
  <si>
    <t>Gerente de RH</t>
  </si>
  <si>
    <t>Desenvolvedor de Software</t>
  </si>
  <si>
    <t>Diretor Meio Ambiente</t>
  </si>
  <si>
    <t>Secretária Bilingue</t>
  </si>
  <si>
    <t>Pedreiro</t>
  </si>
  <si>
    <t>Gerente de Qualidade</t>
  </si>
  <si>
    <t>Gerente Marketing</t>
  </si>
  <si>
    <t>Consultor de Modas</t>
  </si>
  <si>
    <t>Diretor de Inteligência Artificial</t>
  </si>
  <si>
    <t>Cozinheiro</t>
  </si>
  <si>
    <t>Diretor de TI</t>
  </si>
  <si>
    <t>Secretária Executiva</t>
  </si>
  <si>
    <t>Administradora de Empresas</t>
  </si>
  <si>
    <t>Superintendente de RH</t>
  </si>
  <si>
    <t>Escritor</t>
  </si>
  <si>
    <t>Gerente de Segurança</t>
  </si>
  <si>
    <t>Diretor Comercial</t>
  </si>
  <si>
    <t>Gari</t>
  </si>
  <si>
    <t>Operador de Telemarketing</t>
  </si>
  <si>
    <t>Diretor de RH</t>
  </si>
  <si>
    <t>Modelo</t>
  </si>
  <si>
    <t>Empreendedora</t>
  </si>
  <si>
    <t>Gerente de Logística</t>
  </si>
  <si>
    <t>Carnavalesco</t>
  </si>
  <si>
    <t>Análise III</t>
  </si>
  <si>
    <t>Valor Unitário</t>
  </si>
  <si>
    <t>Valor Total</t>
  </si>
  <si>
    <t>Monitor</t>
  </si>
  <si>
    <t>Tv</t>
  </si>
  <si>
    <t>Toshiba</t>
  </si>
  <si>
    <t>Soma Quantidade</t>
  </si>
  <si>
    <t>Som</t>
  </si>
  <si>
    <t>Celular</t>
  </si>
  <si>
    <t>Microsoft</t>
  </si>
  <si>
    <t>Windows Vista</t>
  </si>
  <si>
    <t>AOC</t>
  </si>
  <si>
    <t>Siemens</t>
  </si>
  <si>
    <t>DVD</t>
  </si>
  <si>
    <t>Gradiente</t>
  </si>
  <si>
    <t>Total Geral II:</t>
  </si>
  <si>
    <t>HP</t>
  </si>
  <si>
    <t>celular</t>
  </si>
  <si>
    <t>Soma Valor Total</t>
  </si>
  <si>
    <t>Valores acima de 200</t>
  </si>
  <si>
    <t>Tarefa</t>
  </si>
  <si>
    <t>Tempo</t>
  </si>
  <si>
    <t>Reino Unido</t>
  </si>
  <si>
    <t>Jenson Button</t>
  </si>
  <si>
    <t>Lewis Hamilton</t>
  </si>
  <si>
    <t>21</t>
  </si>
  <si>
    <t>DIA</t>
  </si>
  <si>
    <t>-</t>
  </si>
  <si>
    <t>Fim Carência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</si>
</sst>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6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$-409]* #,##0.00_ ;_-[$$-409]* \-#,##0.00\ ;_-[$$-409]* &quot;-&quot;??_ ;_-@_ "/>
    <numFmt numFmtId="165" formatCode="_-[$R$-416]\ * #,##0.00_-;\-[$R$-416]\ * #,##0.00_-;_-[$R$-416]\ * &quot;-&quot;??_-;_-@_-"/>
    <numFmt numFmtId="166" formatCode="ddd\ dd/mm/yyyy"/>
    <numFmt numFmtId="167" formatCode="d/m/yy\ h:mm;@"/>
    <numFmt numFmtId="168" formatCode="[$-F400]h:mm:ss\ AM/PM"/>
    <numFmt numFmtId="169" formatCode="_(* #,##0.00_);_(* \(#,##0.00\);_(* &quot;-&quot;??_);_(@_)"/>
    <numFmt numFmtId="170" formatCode="_-* #,##0_-;\-* #,##0_-;_-* &quot;-&quot;??_-;_-@_-"/>
    <numFmt numFmtId="171" formatCode="ddd\ dd/mm/yyyy\ hh:mm"/>
    <numFmt numFmtId="172" formatCode="ddd\ dd/mm/yyyy\ hh:mm:ss"/>
    <numFmt numFmtId="173" formatCode="000"/>
    <numFmt numFmtId="174" formatCode="0.000%"/>
    <numFmt numFmtId="175" formatCode="_(* #,##0.000_);_(* \(#,##0.000\);_(* &quot;-&quot;??_);_(@_)"/>
    <numFmt numFmtId="176" formatCode="_(* #,##0_);_(* \(#,##0\);_(* &quot;-&quot;??_);_(@_)"/>
    <numFmt numFmtId="177" formatCode="000&quot;.&quot;000&quot;.&quot;000&quot;/&quot;0000\-00"/>
    <numFmt numFmtId="178" formatCode="_(* #,##0_);_(* \(#,##0\);_(* &quot;-&quot;_);_(@_)"/>
    <numFmt numFmtId="179" formatCode="_(* #,##0.0_);_(* \(#,##0.0\);_(* &quot;-&quot;?_);_(@_)"/>
    <numFmt numFmtId="180" formatCode="mm/yyyy"/>
    <numFmt numFmtId="181" formatCode="_-* #,##0.0000_-;\-* #,##0.0000_-;_-* &quot;-&quot;??_-;_-@_-"/>
    <numFmt numFmtId="182" formatCode="\$\ \ #,###.00"/>
    <numFmt numFmtId="183" formatCode="_(&quot;R$ &quot;* #,##0.00_);_(&quot;R$ &quot;* \(#,##0.00\);_(&quot;R$ &quot;* &quot;-&quot;??_);_(@_)"/>
    <numFmt numFmtId="184" formatCode="ddd\ dd/mmm/yyyy"/>
    <numFmt numFmtId="211" formatCode="&quot;A entrega está agendada para &quot;ddd\ dd/mm/yyyy"/>
    <numFmt numFmtId="212" formatCode="ddd\ dd/mmm/yy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33CC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0"/>
      <color indexed="81"/>
      <name val="Tahoma"/>
      <family val="2"/>
    </font>
    <font>
      <sz val="10"/>
      <name val="Arial"/>
      <family val="2"/>
    </font>
    <font>
      <sz val="10"/>
      <color theme="0"/>
      <name val="Arial"/>
      <family val="2"/>
    </font>
    <font>
      <sz val="9"/>
      <name val="Arial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FFC000"/>
      <name val="Calibri"/>
      <family val="2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  <font>
      <sz val="1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2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4659260841701"/>
        <bgColor theme="9" tint="-0.24994659260841701"/>
      </patternFill>
    </fill>
    <fill>
      <patternFill patternType="solid">
        <fgColor theme="0"/>
        <bgColor theme="9" tint="0.59999389629810485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-0.249977111117893"/>
        <bgColor theme="6"/>
      </patternFill>
    </fill>
    <fill>
      <patternFill patternType="solid">
        <fgColor theme="6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theme="9" tint="0.59999389629810485"/>
      </patternFill>
    </fill>
    <fill>
      <patternFill patternType="solid">
        <fgColor theme="9" tint="-0.249977111117893"/>
        <bgColor theme="9" tint="0.79998168889431442"/>
      </patternFill>
    </fill>
  </fills>
  <borders count="1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theme="1"/>
      </right>
      <top style="thick">
        <color rgb="FFFF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ck">
        <color rgb="FFFF0000"/>
      </top>
      <bottom style="thin">
        <color theme="1"/>
      </bottom>
      <diagonal/>
    </border>
    <border>
      <left style="thin">
        <color theme="1"/>
      </left>
      <right style="thick">
        <color rgb="FFFF0000"/>
      </right>
      <top style="thick">
        <color rgb="FFFF0000"/>
      </top>
      <bottom style="thin">
        <color theme="1"/>
      </bottom>
      <diagonal/>
    </border>
    <border>
      <left style="thick">
        <color rgb="FFFF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ck">
        <color rgb="FFFF0000"/>
      </right>
      <top style="thin">
        <color theme="1"/>
      </top>
      <bottom style="thin">
        <color theme="1"/>
      </bottom>
      <diagonal/>
    </border>
    <border>
      <left style="thick">
        <color rgb="FFFF0000"/>
      </left>
      <right style="thin">
        <color theme="1"/>
      </right>
      <top style="thin">
        <color theme="1"/>
      </top>
      <bottom style="thick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rgb="FFFF0000"/>
      </bottom>
      <diagonal/>
    </border>
    <border>
      <left style="thin">
        <color theme="1"/>
      </left>
      <right style="thick">
        <color rgb="FFFF0000"/>
      </right>
      <top style="thin">
        <color theme="1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n">
        <color theme="0"/>
      </top>
      <bottom style="thick">
        <color rgb="FFFF0000"/>
      </bottom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 style="thick">
        <color rgb="FFFF0000"/>
      </left>
      <right/>
      <top style="thick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ck">
        <color rgb="FFFF0000"/>
      </left>
      <right/>
      <top style="thin">
        <color theme="0"/>
      </top>
      <bottom/>
      <diagonal/>
    </border>
    <border>
      <left style="thick">
        <color rgb="FFFF0000"/>
      </left>
      <right style="thick">
        <color rgb="FFFF0000"/>
      </right>
      <top style="thin">
        <color theme="0"/>
      </top>
      <bottom/>
      <diagonal/>
    </border>
    <border>
      <left style="thick">
        <color rgb="FFFF0000"/>
      </left>
      <right/>
      <top style="thin">
        <color theme="0"/>
      </top>
      <bottom style="thick">
        <color rgb="FFFF0000"/>
      </bottom>
      <diagonal/>
    </border>
    <border>
      <left style="thin">
        <color indexed="64"/>
      </left>
      <right/>
      <top style="thick">
        <color rgb="FFFF0000"/>
      </top>
      <bottom/>
      <diagonal/>
    </border>
    <border>
      <left style="thin">
        <color indexed="64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 style="thin">
        <color indexed="64"/>
      </top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 style="thick">
        <color rgb="FFFF0000"/>
      </left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rgb="FFFF0000"/>
      </right>
      <top/>
      <bottom style="thin">
        <color theme="0" tint="-0.24994659260841701"/>
      </bottom>
      <diagonal/>
    </border>
    <border>
      <left style="thick">
        <color rgb="FFFF000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rgb="FFFF0000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FF0000"/>
      </left>
      <right style="thin">
        <color theme="0" tint="-0.24994659260841701"/>
      </right>
      <top style="thin">
        <color theme="0" tint="-0.24994659260841701"/>
      </top>
      <bottom style="thick">
        <color rgb="FFFF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rgb="FFFF0000"/>
      </bottom>
      <diagonal/>
    </border>
    <border>
      <left style="thin">
        <color theme="0" tint="-0.24994659260841701"/>
      </left>
      <right style="thick">
        <color rgb="FFFF0000"/>
      </right>
      <top style="thin">
        <color theme="0" tint="-0.24994659260841701"/>
      </top>
      <bottom style="thick">
        <color rgb="FFFF0000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rgb="FFFF0000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ck">
        <color rgb="FFFF0000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theme="0"/>
      </bottom>
      <diagonal/>
    </border>
    <border>
      <left/>
      <right style="thin">
        <color auto="1"/>
      </right>
      <top style="thin">
        <color auto="1"/>
      </top>
      <bottom style="medium">
        <color theme="0"/>
      </bottom>
      <diagonal/>
    </border>
    <border>
      <left/>
      <right/>
      <top style="medium">
        <color theme="0"/>
      </top>
      <bottom style="thin">
        <color auto="1"/>
      </bottom>
      <diagonal/>
    </border>
    <border>
      <left/>
      <right style="thin">
        <color auto="1"/>
      </right>
      <top style="medium">
        <color theme="0"/>
      </top>
      <bottom style="thin">
        <color auto="1"/>
      </bottom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rgb="FFFF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rgb="FFFF0000"/>
      </bottom>
      <diagonal/>
    </border>
    <border>
      <left style="thin">
        <color theme="0"/>
      </left>
      <right/>
      <top style="thick">
        <color rgb="FFFF0000"/>
      </top>
      <bottom/>
      <diagonal/>
    </border>
    <border>
      <left style="thin">
        <color theme="0"/>
      </left>
      <right style="thick">
        <color rgb="FFFF0000"/>
      </right>
      <top style="thick">
        <color rgb="FFFF0000"/>
      </top>
      <bottom/>
      <diagonal/>
    </border>
    <border>
      <left style="thin">
        <color theme="0"/>
      </left>
      <right style="thick">
        <color rgb="FFFF0000"/>
      </right>
      <top/>
      <bottom/>
      <diagonal/>
    </border>
    <border>
      <left style="thin">
        <color theme="0"/>
      </left>
      <right/>
      <top/>
      <bottom style="thick">
        <color rgb="FFFF0000"/>
      </bottom>
      <diagonal/>
    </border>
    <border>
      <left style="thin">
        <color theme="0"/>
      </left>
      <right style="thick">
        <color rgb="FFFF0000"/>
      </right>
      <top/>
      <bottom style="thick">
        <color rgb="FFFF000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indexed="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ck">
        <color rgb="FFFF0000"/>
      </right>
      <top style="thin">
        <color theme="0"/>
      </top>
      <bottom style="thick">
        <color rgb="FFFF0000"/>
      </bottom>
      <diagonal/>
    </border>
    <border>
      <left style="thin">
        <color theme="0"/>
      </left>
      <right style="thick">
        <color rgb="FFFF0000"/>
      </right>
      <top style="thin">
        <color theme="0"/>
      </top>
      <bottom/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13" borderId="0" applyNumberFormat="0" applyBorder="0" applyAlignment="0" applyProtection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20" borderId="0" applyNumberFormat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169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183" fontId="10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10" fillId="0" borderId="0"/>
    <xf numFmtId="183" fontId="10" fillId="0" borderId="0" applyFont="0" applyFill="0" applyBorder="0" applyAlignment="0" applyProtection="0"/>
  </cellStyleXfs>
  <cellXfs count="628">
    <xf numFmtId="0" fontId="0" fillId="0" borderId="0" xfId="0"/>
    <xf numFmtId="0" fontId="2" fillId="2" borderId="0" xfId="0" applyFont="1" applyFill="1"/>
    <xf numFmtId="0" fontId="2" fillId="3" borderId="0" xfId="0" applyFont="1" applyFill="1"/>
    <xf numFmtId="166" fontId="2" fillId="3" borderId="0" xfId="0" applyNumberFormat="1" applyFont="1" applyFill="1"/>
    <xf numFmtId="0" fontId="2" fillId="3" borderId="0" xfId="0" applyFont="1" applyFill="1" applyAlignment="1">
      <alignment horizontal="center"/>
    </xf>
    <xf numFmtId="165" fontId="0" fillId="0" borderId="3" xfId="2" applyNumberFormat="1" applyFont="1" applyFill="1" applyBorder="1"/>
    <xf numFmtId="165" fontId="0" fillId="0" borderId="4" xfId="2" applyNumberFormat="1" applyFont="1" applyFill="1" applyBorder="1"/>
    <xf numFmtId="165" fontId="3" fillId="0" borderId="2" xfId="0" applyNumberFormat="1" applyFont="1" applyFill="1" applyBorder="1"/>
    <xf numFmtId="165" fontId="0" fillId="0" borderId="5" xfId="2" applyNumberFormat="1" applyFont="1" applyFill="1" applyBorder="1"/>
    <xf numFmtId="165" fontId="0" fillId="0" borderId="6" xfId="2" applyNumberFormat="1" applyFont="1" applyFill="1" applyBorder="1"/>
    <xf numFmtId="165" fontId="3" fillId="0" borderId="3" xfId="0" applyNumberFormat="1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164" fontId="0" fillId="0" borderId="0" xfId="0" applyNumberFormat="1" applyBorder="1"/>
    <xf numFmtId="0" fontId="0" fillId="0" borderId="11" xfId="0" applyNumberFormat="1" applyBorder="1" applyAlignment="1">
      <alignment horizontal="center"/>
    </xf>
    <xf numFmtId="0" fontId="2" fillId="2" borderId="12" xfId="0" applyFont="1" applyFill="1" applyBorder="1"/>
    <xf numFmtId="164" fontId="0" fillId="0" borderId="13" xfId="0" applyNumberFormat="1" applyBorder="1"/>
    <xf numFmtId="165" fontId="0" fillId="0" borderId="14" xfId="2" applyNumberFormat="1" applyFont="1" applyFill="1" applyBorder="1"/>
    <xf numFmtId="0" fontId="0" fillId="0" borderId="15" xfId="0" applyNumberFormat="1" applyBorder="1" applyAlignment="1">
      <alignment horizontal="center"/>
    </xf>
    <xf numFmtId="164" fontId="0" fillId="0" borderId="11" xfId="0" applyNumberFormat="1" applyBorder="1"/>
    <xf numFmtId="165" fontId="0" fillId="0" borderId="16" xfId="2" applyNumberFormat="1" applyFont="1" applyFill="1" applyBorder="1"/>
    <xf numFmtId="0" fontId="0" fillId="0" borderId="13" xfId="0" applyNumberFormat="1" applyBorder="1" applyAlignment="1">
      <alignment horizontal="center"/>
    </xf>
    <xf numFmtId="0" fontId="2" fillId="2" borderId="17" xfId="0" applyFont="1" applyFill="1" applyBorder="1"/>
    <xf numFmtId="164" fontId="0" fillId="4" borderId="19" xfId="0" applyNumberFormat="1" applyFill="1" applyBorder="1"/>
    <xf numFmtId="4" fontId="0" fillId="4" borderId="20" xfId="0" applyNumberFormat="1" applyFill="1" applyBorder="1"/>
    <xf numFmtId="4" fontId="0" fillId="4" borderId="21" xfId="0" applyNumberFormat="1" applyFill="1" applyBorder="1"/>
    <xf numFmtId="4" fontId="0" fillId="4" borderId="22" xfId="0" applyNumberFormat="1" applyFill="1" applyBorder="1"/>
    <xf numFmtId="4" fontId="0" fillId="4" borderId="23" xfId="0" applyNumberFormat="1" applyFill="1" applyBorder="1"/>
    <xf numFmtId="4" fontId="0" fillId="4" borderId="24" xfId="0" applyNumberFormat="1" applyFill="1" applyBorder="1"/>
    <xf numFmtId="4" fontId="0" fillId="4" borderId="25" xfId="0" applyNumberFormat="1" applyFill="1" applyBorder="1"/>
    <xf numFmtId="4" fontId="0" fillId="4" borderId="26" xfId="0" applyNumberFormat="1" applyFill="1" applyBorder="1"/>
    <xf numFmtId="4" fontId="0" fillId="4" borderId="27" xfId="0" applyNumberFormat="1" applyFill="1" applyBorder="1"/>
    <xf numFmtId="4" fontId="0" fillId="4" borderId="28" xfId="0" applyNumberFormat="1" applyFill="1" applyBorder="1"/>
    <xf numFmtId="0" fontId="0" fillId="4" borderId="1" xfId="1" applyNumberFormat="1" applyFont="1" applyFill="1" applyBorder="1"/>
    <xf numFmtId="0" fontId="0" fillId="5" borderId="18" xfId="0" applyNumberFormat="1" applyFont="1" applyFill="1" applyBorder="1"/>
    <xf numFmtId="0" fontId="2" fillId="6" borderId="30" xfId="0" applyFont="1" applyFill="1" applyBorder="1"/>
    <xf numFmtId="0" fontId="2" fillId="6" borderId="29" xfId="0" applyFont="1" applyFill="1" applyBorder="1"/>
    <xf numFmtId="0" fontId="2" fillId="6" borderId="19" xfId="0" applyFont="1" applyFill="1" applyBorder="1"/>
    <xf numFmtId="0" fontId="0" fillId="7" borderId="30" xfId="0" applyFont="1" applyFill="1" applyBorder="1"/>
    <xf numFmtId="0" fontId="0" fillId="8" borderId="30" xfId="0" applyFont="1" applyFill="1" applyBorder="1"/>
    <xf numFmtId="0" fontId="0" fillId="0" borderId="32" xfId="0" applyBorder="1"/>
    <xf numFmtId="0" fontId="0" fillId="10" borderId="33" xfId="0" applyFont="1" applyFill="1" applyBorder="1"/>
    <xf numFmtId="0" fontId="2" fillId="6" borderId="0" xfId="0" applyFont="1" applyFill="1" applyBorder="1"/>
    <xf numFmtId="0" fontId="3" fillId="9" borderId="34" xfId="0" applyNumberFormat="1" applyFont="1" applyFill="1" applyBorder="1"/>
    <xf numFmtId="0" fontId="2" fillId="6" borderId="35" xfId="0" applyFont="1" applyFill="1" applyBorder="1"/>
    <xf numFmtId="0" fontId="2" fillId="6" borderId="34" xfId="0" applyFont="1" applyFill="1" applyBorder="1"/>
    <xf numFmtId="164" fontId="0" fillId="9" borderId="36" xfId="0" applyNumberFormat="1" applyFont="1" applyFill="1" applyBorder="1"/>
    <xf numFmtId="0" fontId="0" fillId="9" borderId="38" xfId="0" applyNumberFormat="1" applyFont="1" applyFill="1" applyBorder="1" applyAlignment="1">
      <alignment horizontal="center"/>
    </xf>
    <xf numFmtId="0" fontId="0" fillId="9" borderId="3" xfId="0" applyFont="1" applyFill="1" applyBorder="1"/>
    <xf numFmtId="0" fontId="2" fillId="6" borderId="31" xfId="0" applyFont="1" applyFill="1" applyBorder="1"/>
    <xf numFmtId="164" fontId="0" fillId="10" borderId="39" xfId="0" applyNumberFormat="1" applyFont="1" applyFill="1" applyBorder="1"/>
    <xf numFmtId="0" fontId="0" fillId="10" borderId="40" xfId="0" applyNumberFormat="1" applyFont="1" applyFill="1" applyBorder="1" applyAlignment="1">
      <alignment horizontal="center"/>
    </xf>
    <xf numFmtId="0" fontId="0" fillId="10" borderId="41" xfId="0" applyFont="1" applyFill="1" applyBorder="1"/>
    <xf numFmtId="164" fontId="0" fillId="9" borderId="39" xfId="0" applyNumberFormat="1" applyFont="1" applyFill="1" applyBorder="1"/>
    <xf numFmtId="0" fontId="0" fillId="9" borderId="40" xfId="0" applyNumberFormat="1" applyFont="1" applyFill="1" applyBorder="1" applyAlignment="1">
      <alignment horizontal="center"/>
    </xf>
    <xf numFmtId="0" fontId="0" fillId="9" borderId="41" xfId="0" applyFont="1" applyFill="1" applyBorder="1"/>
    <xf numFmtId="0" fontId="0" fillId="7" borderId="37" xfId="0" applyFont="1" applyFill="1" applyBorder="1"/>
    <xf numFmtId="0" fontId="0" fillId="7" borderId="43" xfId="0" applyFont="1" applyFill="1" applyBorder="1"/>
    <xf numFmtId="0" fontId="0" fillId="7" borderId="44" xfId="0" applyFont="1" applyFill="1" applyBorder="1"/>
    <xf numFmtId="0" fontId="0" fillId="8" borderId="45" xfId="0" applyFont="1" applyFill="1" applyBorder="1"/>
    <xf numFmtId="0" fontId="0" fillId="8" borderId="46" xfId="0" applyFont="1" applyFill="1" applyBorder="1"/>
    <xf numFmtId="0" fontId="0" fillId="7" borderId="45" xfId="0" applyFont="1" applyFill="1" applyBorder="1"/>
    <xf numFmtId="0" fontId="0" fillId="7" borderId="46" xfId="0" applyFont="1" applyFill="1" applyBorder="1"/>
    <xf numFmtId="0" fontId="0" fillId="8" borderId="47" xfId="0" applyFont="1" applyFill="1" applyBorder="1"/>
    <xf numFmtId="0" fontId="0" fillId="8" borderId="48" xfId="0" applyFont="1" applyFill="1" applyBorder="1"/>
    <xf numFmtId="0" fontId="0" fillId="8" borderId="49" xfId="0" applyFont="1" applyFill="1" applyBorder="1"/>
    <xf numFmtId="0" fontId="0" fillId="0" borderId="0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51" xfId="0" applyBorder="1"/>
    <xf numFmtId="0" fontId="0" fillId="0" borderId="50" xfId="0" applyBorder="1"/>
    <xf numFmtId="0" fontId="0" fillId="0" borderId="37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2" fillId="2" borderId="64" xfId="0" applyFont="1" applyFill="1" applyBorder="1"/>
    <xf numFmtId="0" fontId="0" fillId="0" borderId="65" xfId="0" applyNumberFormat="1" applyBorder="1" applyAlignment="1">
      <alignment horizontal="center"/>
    </xf>
    <xf numFmtId="0" fontId="0" fillId="0" borderId="66" xfId="0" applyNumberFormat="1" applyBorder="1" applyAlignment="1">
      <alignment horizontal="center"/>
    </xf>
    <xf numFmtId="0" fontId="0" fillId="0" borderId="9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5" fillId="3" borderId="70" xfId="0" applyFont="1" applyFill="1" applyBorder="1"/>
    <xf numFmtId="0" fontId="5" fillId="3" borderId="71" xfId="0" applyFont="1" applyFill="1" applyBorder="1"/>
    <xf numFmtId="0" fontId="5" fillId="3" borderId="72" xfId="0" applyFont="1" applyFill="1" applyBorder="1"/>
    <xf numFmtId="0" fontId="5" fillId="3" borderId="73" xfId="0" applyFont="1" applyFill="1" applyBorder="1"/>
    <xf numFmtId="0" fontId="5" fillId="3" borderId="75" xfId="0" applyFont="1" applyFill="1" applyBorder="1"/>
    <xf numFmtId="43" fontId="0" fillId="11" borderId="1" xfId="1" applyFont="1" applyFill="1" applyBorder="1"/>
    <xf numFmtId="43" fontId="0" fillId="11" borderId="74" xfId="1" applyFont="1" applyFill="1" applyBorder="1"/>
    <xf numFmtId="43" fontId="0" fillId="12" borderId="1" xfId="1" applyFont="1" applyFill="1" applyBorder="1"/>
    <xf numFmtId="43" fontId="0" fillId="12" borderId="74" xfId="1" applyFont="1" applyFill="1" applyBorder="1"/>
    <xf numFmtId="43" fontId="0" fillId="12" borderId="76" xfId="1" applyFont="1" applyFill="1" applyBorder="1"/>
    <xf numFmtId="43" fontId="0" fillId="12" borderId="77" xfId="1" applyFont="1" applyFill="1" applyBorder="1"/>
    <xf numFmtId="0" fontId="3" fillId="0" borderId="0" xfId="0" applyFont="1"/>
    <xf numFmtId="166" fontId="0" fillId="0" borderId="0" xfId="0" applyNumberFormat="1"/>
    <xf numFmtId="14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 applyNumberFormat="1"/>
    <xf numFmtId="2" fontId="0" fillId="0" borderId="0" xfId="0" applyNumberFormat="1"/>
    <xf numFmtId="0" fontId="2" fillId="15" borderId="79" xfId="0" applyFont="1" applyFill="1" applyBorder="1"/>
    <xf numFmtId="0" fontId="0" fillId="14" borderId="80" xfId="0" applyFont="1" applyFill="1" applyBorder="1"/>
    <xf numFmtId="0" fontId="0" fillId="14" borderId="81" xfId="0" applyFont="1" applyFill="1" applyBorder="1"/>
    <xf numFmtId="0" fontId="0" fillId="0" borderId="82" xfId="0" applyBorder="1"/>
    <xf numFmtId="4" fontId="0" fillId="0" borderId="0" xfId="0" applyNumberFormat="1"/>
    <xf numFmtId="0" fontId="2" fillId="16" borderId="0" xfId="0" applyFont="1" applyFill="1" applyBorder="1"/>
    <xf numFmtId="0" fontId="2" fillId="16" borderId="35" xfId="0" applyFont="1" applyFill="1" applyBorder="1"/>
    <xf numFmtId="0" fontId="0" fillId="17" borderId="34" xfId="0" applyFont="1" applyFill="1" applyBorder="1"/>
    <xf numFmtId="43" fontId="0" fillId="17" borderId="36" xfId="1" applyNumberFormat="1" applyFont="1" applyFill="1" applyBorder="1"/>
    <xf numFmtId="0" fontId="0" fillId="18" borderId="31" xfId="0" applyFont="1" applyFill="1" applyBorder="1"/>
    <xf numFmtId="43" fontId="0" fillId="18" borderId="39" xfId="1" applyNumberFormat="1" applyFont="1" applyFill="1" applyBorder="1"/>
    <xf numFmtId="0" fontId="0" fillId="17" borderId="31" xfId="0" applyFont="1" applyFill="1" applyBorder="1"/>
    <xf numFmtId="43" fontId="0" fillId="17" borderId="39" xfId="1" applyNumberFormat="1" applyFont="1" applyFill="1" applyBorder="1"/>
    <xf numFmtId="0" fontId="0" fillId="0" borderId="0" xfId="0" applyProtection="1">
      <protection locked="0" hidden="1"/>
    </xf>
    <xf numFmtId="0" fontId="0" fillId="0" borderId="0" xfId="0" applyAlignment="1">
      <alignment horizontal="left" vertical="center" wrapText="1"/>
    </xf>
    <xf numFmtId="169" fontId="0" fillId="0" borderId="0" xfId="4" applyFont="1"/>
    <xf numFmtId="0" fontId="0" fillId="0" borderId="0" xfId="0" applyAlignment="1">
      <alignment horizontal="right" vertical="center" wrapText="1"/>
    </xf>
    <xf numFmtId="16" fontId="0" fillId="0" borderId="0" xfId="0" applyNumberFormat="1"/>
    <xf numFmtId="43" fontId="0" fillId="0" borderId="0" xfId="1" applyFont="1"/>
    <xf numFmtId="170" fontId="0" fillId="0" borderId="0" xfId="1" applyNumberFormat="1" applyFont="1"/>
    <xf numFmtId="0" fontId="0" fillId="0" borderId="3" xfId="0" applyBorder="1"/>
    <xf numFmtId="0" fontId="0" fillId="0" borderId="4" xfId="0" applyBorder="1"/>
    <xf numFmtId="0" fontId="0" fillId="0" borderId="83" xfId="0" applyBorder="1"/>
    <xf numFmtId="43" fontId="0" fillId="0" borderId="3" xfId="1" applyFont="1" applyBorder="1"/>
    <xf numFmtId="43" fontId="0" fillId="0" borderId="4" xfId="1" applyFont="1" applyBorder="1"/>
    <xf numFmtId="43" fontId="0" fillId="0" borderId="83" xfId="1" applyFont="1" applyBorder="1"/>
    <xf numFmtId="171" fontId="0" fillId="0" borderId="0" xfId="0" applyNumberFormat="1"/>
    <xf numFmtId="0" fontId="3" fillId="0" borderId="0" xfId="3" applyFont="1" applyFill="1"/>
    <xf numFmtId="3" fontId="3" fillId="0" borderId="0" xfId="3" applyNumberFormat="1" applyFont="1" applyFill="1"/>
    <xf numFmtId="0" fontId="3" fillId="0" borderId="0" xfId="3" applyNumberFormat="1" applyFont="1" applyFill="1"/>
    <xf numFmtId="20" fontId="0" fillId="0" borderId="0" xfId="0" applyNumberFormat="1"/>
    <xf numFmtId="0" fontId="3" fillId="0" borderId="36" xfId="0" applyNumberFormat="1" applyFont="1" applyFill="1" applyBorder="1"/>
    <xf numFmtId="0" fontId="3" fillId="0" borderId="39" xfId="0" applyNumberFormat="1" applyFont="1" applyFill="1" applyBorder="1"/>
    <xf numFmtId="172" fontId="0" fillId="0" borderId="0" xfId="0" applyNumberFormat="1"/>
    <xf numFmtId="14" fontId="0" fillId="0" borderId="3" xfId="0" applyNumberFormat="1" applyBorder="1"/>
    <xf numFmtId="14" fontId="0" fillId="0" borderId="4" xfId="0" applyNumberFormat="1" applyBorder="1"/>
    <xf numFmtId="14" fontId="0" fillId="0" borderId="83" xfId="0" applyNumberFormat="1" applyBorder="1"/>
    <xf numFmtId="173" fontId="0" fillId="0" borderId="0" xfId="0" applyNumberFormat="1"/>
    <xf numFmtId="173" fontId="0" fillId="0" borderId="3" xfId="0" applyNumberFormat="1" applyBorder="1"/>
    <xf numFmtId="173" fontId="0" fillId="0" borderId="4" xfId="0" applyNumberFormat="1" applyBorder="1"/>
    <xf numFmtId="173" fontId="0" fillId="0" borderId="83" xfId="0" applyNumberFormat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quotePrefix="1"/>
    <xf numFmtId="10" fontId="0" fillId="0" borderId="0" xfId="5" applyNumberFormat="1" applyFont="1"/>
    <xf numFmtId="174" fontId="0" fillId="0" borderId="0" xfId="5" applyNumberFormat="1" applyFont="1"/>
    <xf numFmtId="43" fontId="0" fillId="0" borderId="0" xfId="0" applyNumberFormat="1"/>
    <xf numFmtId="166" fontId="0" fillId="0" borderId="50" xfId="0" applyNumberFormat="1" applyBorder="1"/>
    <xf numFmtId="43" fontId="0" fillId="0" borderId="50" xfId="1" applyFont="1" applyBorder="1"/>
    <xf numFmtId="43" fontId="0" fillId="0" borderId="51" xfId="1" applyFont="1" applyBorder="1"/>
    <xf numFmtId="166" fontId="0" fillId="0" borderId="0" xfId="0" applyNumberFormat="1" applyBorder="1"/>
    <xf numFmtId="43" fontId="0" fillId="0" borderId="0" xfId="1" applyFont="1" applyBorder="1"/>
    <xf numFmtId="43" fontId="0" fillId="0" borderId="52" xfId="1" applyFont="1" applyBorder="1"/>
    <xf numFmtId="166" fontId="0" fillId="0" borderId="32" xfId="0" applyNumberFormat="1" applyBorder="1"/>
    <xf numFmtId="43" fontId="0" fillId="0" borderId="32" xfId="1" applyFont="1" applyBorder="1"/>
    <xf numFmtId="43" fontId="0" fillId="0" borderId="54" xfId="1" applyFont="1" applyBorder="1"/>
    <xf numFmtId="0" fontId="3" fillId="0" borderId="0" xfId="0" applyFont="1" applyFill="1" applyBorder="1"/>
    <xf numFmtId="0" fontId="3" fillId="0" borderId="35" xfId="0" applyFont="1" applyFill="1" applyBorder="1"/>
    <xf numFmtId="0" fontId="0" fillId="0" borderId="34" xfId="0" applyFont="1" applyFill="1" applyBorder="1"/>
    <xf numFmtId="44" fontId="3" fillId="0" borderId="36" xfId="2" applyFont="1" applyFill="1" applyBorder="1"/>
    <xf numFmtId="0" fontId="0" fillId="0" borderId="31" xfId="0" applyFont="1" applyFill="1" applyBorder="1"/>
    <xf numFmtId="44" fontId="3" fillId="0" borderId="39" xfId="2" applyFont="1" applyFill="1" applyBorder="1"/>
    <xf numFmtId="0" fontId="0" fillId="0" borderId="5" xfId="0" applyBorder="1"/>
    <xf numFmtId="43" fontId="0" fillId="0" borderId="84" xfId="1" applyFont="1" applyBorder="1"/>
    <xf numFmtId="0" fontId="2" fillId="6" borderId="85" xfId="0" applyFont="1" applyFill="1" applyBorder="1"/>
    <xf numFmtId="0" fontId="0" fillId="9" borderId="2" xfId="0" applyFont="1" applyFill="1" applyBorder="1"/>
    <xf numFmtId="2" fontId="0" fillId="0" borderId="5" xfId="0" applyNumberFormat="1" applyBorder="1"/>
    <xf numFmtId="0" fontId="2" fillId="0" borderId="0" xfId="0" applyFont="1" applyFill="1" applyBorder="1"/>
    <xf numFmtId="0" fontId="2" fillId="0" borderId="35" xfId="0" applyFont="1" applyFill="1" applyBorder="1"/>
    <xf numFmtId="175" fontId="0" fillId="0" borderId="34" xfId="4" applyNumberFormat="1" applyFont="1" applyFill="1" applyBorder="1"/>
    <xf numFmtId="166" fontId="0" fillId="0" borderId="36" xfId="0" applyNumberFormat="1" applyFont="1" applyFill="1" applyBorder="1"/>
    <xf numFmtId="175" fontId="0" fillId="0" borderId="36" xfId="7" applyNumberFormat="1" applyFont="1" applyFill="1" applyBorder="1"/>
    <xf numFmtId="166" fontId="0" fillId="0" borderId="34" xfId="0" applyNumberFormat="1" applyFont="1" applyFill="1" applyBorder="1"/>
    <xf numFmtId="4" fontId="0" fillId="0" borderId="36" xfId="0" applyNumberFormat="1" applyFont="1" applyFill="1" applyBorder="1"/>
    <xf numFmtId="169" fontId="0" fillId="0" borderId="36" xfId="4" applyNumberFormat="1" applyFont="1" applyFill="1" applyBorder="1"/>
    <xf numFmtId="175" fontId="0" fillId="0" borderId="31" xfId="4" applyNumberFormat="1" applyFont="1" applyFill="1" applyBorder="1"/>
    <xf numFmtId="166" fontId="0" fillId="0" borderId="39" xfId="0" applyNumberFormat="1" applyFont="1" applyFill="1" applyBorder="1"/>
    <xf numFmtId="175" fontId="0" fillId="0" borderId="39" xfId="7" applyNumberFormat="1" applyFont="1" applyFill="1" applyBorder="1"/>
    <xf numFmtId="166" fontId="0" fillId="0" borderId="31" xfId="0" applyNumberFormat="1" applyFont="1" applyFill="1" applyBorder="1"/>
    <xf numFmtId="4" fontId="0" fillId="0" borderId="39" xfId="0" applyNumberFormat="1" applyFont="1" applyFill="1" applyBorder="1"/>
    <xf numFmtId="169" fontId="0" fillId="0" borderId="39" xfId="4" applyNumberFormat="1" applyFont="1" applyFill="1" applyBorder="1"/>
    <xf numFmtId="0" fontId="2" fillId="0" borderId="0" xfId="0" applyFont="1" applyFill="1" applyBorder="1" applyAlignment="1">
      <alignment vertical="center"/>
    </xf>
    <xf numFmtId="0" fontId="2" fillId="0" borderId="35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35" xfId="0" applyFont="1" applyFill="1" applyBorder="1" applyAlignment="1">
      <alignment horizontal="left" vertical="center" wrapText="1"/>
    </xf>
    <xf numFmtId="0" fontId="0" fillId="0" borderId="36" xfId="0" applyFont="1" applyFill="1" applyBorder="1"/>
    <xf numFmtId="0" fontId="7" fillId="0" borderId="36" xfId="0" applyFont="1" applyFill="1" applyBorder="1" applyAlignment="1">
      <alignment vertical="center"/>
    </xf>
    <xf numFmtId="169" fontId="7" fillId="0" borderId="36" xfId="4" applyNumberFormat="1" applyFont="1" applyFill="1" applyBorder="1" applyAlignment="1">
      <alignment horizontal="right" vertical="center"/>
    </xf>
    <xf numFmtId="169" fontId="7" fillId="0" borderId="0" xfId="4" applyFont="1" applyAlignment="1">
      <alignment horizontal="right" vertical="center"/>
    </xf>
    <xf numFmtId="0" fontId="0" fillId="0" borderId="39" xfId="0" applyFont="1" applyFill="1" applyBorder="1"/>
    <xf numFmtId="0" fontId="7" fillId="0" borderId="39" xfId="0" applyFont="1" applyFill="1" applyBorder="1" applyAlignment="1">
      <alignment vertical="center"/>
    </xf>
    <xf numFmtId="169" fontId="7" fillId="0" borderId="39" xfId="4" applyNumberFormat="1" applyFont="1" applyFill="1" applyBorder="1" applyAlignment="1">
      <alignment horizontal="right" vertical="center"/>
    </xf>
    <xf numFmtId="0" fontId="0" fillId="0" borderId="0" xfId="0" applyFill="1"/>
    <xf numFmtId="0" fontId="0" fillId="0" borderId="0" xfId="0" applyProtection="1">
      <protection locked="0"/>
    </xf>
    <xf numFmtId="4" fontId="0" fillId="0" borderId="0" xfId="7" applyNumberFormat="1" applyFont="1" applyProtection="1">
      <protection locked="0"/>
    </xf>
    <xf numFmtId="4" fontId="0" fillId="0" borderId="0" xfId="0" applyNumberFormat="1" applyProtection="1">
      <protection locked="0"/>
    </xf>
    <xf numFmtId="171" fontId="0" fillId="0" borderId="0" xfId="0" applyNumberFormat="1" applyProtection="1">
      <protection locked="0"/>
    </xf>
    <xf numFmtId="2" fontId="8" fillId="4" borderId="3" xfId="6" applyNumberFormat="1" applyFont="1" applyFill="1" applyBorder="1" applyProtection="1">
      <protection locked="0"/>
    </xf>
    <xf numFmtId="2" fontId="8" fillId="4" borderId="4" xfId="6" applyNumberFormat="1" applyFont="1" applyFill="1" applyBorder="1" applyProtection="1">
      <protection locked="0"/>
    </xf>
    <xf numFmtId="2" fontId="8" fillId="4" borderId="83" xfId="6" applyNumberFormat="1" applyFont="1" applyFill="1" applyBorder="1" applyProtection="1">
      <protection locked="0"/>
    </xf>
    <xf numFmtId="44" fontId="0" fillId="0" borderId="0" xfId="2" applyFont="1"/>
    <xf numFmtId="14" fontId="0" fillId="0" borderId="0" xfId="2" applyNumberFormat="1" applyFont="1"/>
    <xf numFmtId="0" fontId="0" fillId="0" borderId="34" xfId="0" applyNumberFormat="1" applyFont="1" applyFill="1" applyBorder="1" applyAlignment="1">
      <alignment horizontal="center"/>
    </xf>
    <xf numFmtId="0" fontId="0" fillId="0" borderId="31" xfId="0" applyNumberFormat="1" applyFont="1" applyFill="1" applyBorder="1" applyAlignment="1">
      <alignment horizontal="center"/>
    </xf>
    <xf numFmtId="169" fontId="3" fillId="0" borderId="36" xfId="3" applyNumberFormat="1" applyFont="1" applyFill="1" applyBorder="1"/>
    <xf numFmtId="169" fontId="3" fillId="0" borderId="39" xfId="3" applyNumberFormat="1" applyFont="1" applyFill="1" applyBorder="1"/>
    <xf numFmtId="4" fontId="0" fillId="0" borderId="34" xfId="7" applyNumberFormat="1" applyFont="1" applyFill="1" applyBorder="1"/>
    <xf numFmtId="4" fontId="0" fillId="0" borderId="36" xfId="7" applyNumberFormat="1" applyFont="1" applyFill="1" applyBorder="1"/>
    <xf numFmtId="4" fontId="0" fillId="0" borderId="31" xfId="7" applyNumberFormat="1" applyFont="1" applyFill="1" applyBorder="1"/>
    <xf numFmtId="4" fontId="0" fillId="0" borderId="39" xfId="7" applyNumberFormat="1" applyFont="1" applyFill="1" applyBorder="1"/>
    <xf numFmtId="44" fontId="0" fillId="0" borderId="36" xfId="2" applyFont="1" applyFill="1" applyBorder="1"/>
    <xf numFmtId="44" fontId="0" fillId="0" borderId="39" xfId="2" applyFont="1" applyFill="1" applyBorder="1"/>
    <xf numFmtId="169" fontId="1" fillId="0" borderId="36" xfId="3" applyNumberFormat="1" applyFont="1" applyFill="1" applyBorder="1"/>
    <xf numFmtId="169" fontId="1" fillId="0" borderId="39" xfId="3" applyNumberFormat="1" applyFont="1" applyFill="1" applyBorder="1"/>
    <xf numFmtId="0" fontId="0" fillId="0" borderId="0" xfId="0" applyNumberFormat="1" applyFill="1"/>
    <xf numFmtId="0" fontId="0" fillId="0" borderId="0" xfId="0" applyFill="1" applyBorder="1"/>
    <xf numFmtId="8" fontId="0" fillId="0" borderId="36" xfId="0" applyNumberFormat="1" applyFont="1" applyFill="1" applyBorder="1"/>
    <xf numFmtId="8" fontId="0" fillId="0" borderId="39" xfId="0" applyNumberFormat="1" applyFont="1" applyFill="1" applyBorder="1"/>
    <xf numFmtId="177" fontId="0" fillId="0" borderId="0" xfId="0" applyNumberFormat="1" applyFont="1"/>
    <xf numFmtId="0" fontId="0" fillId="0" borderId="0" xfId="0" applyFont="1"/>
    <xf numFmtId="0" fontId="0" fillId="0" borderId="35" xfId="0" applyNumberFormat="1" applyFont="1" applyFill="1" applyBorder="1"/>
    <xf numFmtId="0" fontId="0" fillId="0" borderId="37" xfId="0" applyFont="1" applyBorder="1"/>
    <xf numFmtId="0" fontId="0" fillId="0" borderId="50" xfId="0" applyFont="1" applyBorder="1"/>
    <xf numFmtId="0" fontId="0" fillId="0" borderId="90" xfId="0" applyNumberFormat="1" applyFont="1" applyFill="1" applyBorder="1"/>
    <xf numFmtId="0" fontId="0" fillId="0" borderId="82" xfId="0" applyFont="1" applyBorder="1"/>
    <xf numFmtId="0" fontId="0" fillId="0" borderId="0" xfId="0" applyFont="1" applyBorder="1"/>
    <xf numFmtId="0" fontId="0" fillId="0" borderId="53" xfId="0" applyFont="1" applyBorder="1"/>
    <xf numFmtId="0" fontId="0" fillId="0" borderId="32" xfId="0" applyFont="1" applyBorder="1"/>
    <xf numFmtId="0" fontId="0" fillId="0" borderId="93" xfId="0" applyNumberFormat="1" applyFont="1" applyFill="1" applyBorder="1"/>
    <xf numFmtId="0" fontId="0" fillId="0" borderId="6" xfId="0" applyBorder="1"/>
    <xf numFmtId="0" fontId="0" fillId="0" borderId="84" xfId="0" applyBorder="1"/>
    <xf numFmtId="9" fontId="0" fillId="0" borderId="36" xfId="0" applyNumberFormat="1" applyFont="1" applyFill="1" applyBorder="1"/>
    <xf numFmtId="9" fontId="0" fillId="0" borderId="39" xfId="0" applyNumberFormat="1" applyFont="1" applyFill="1" applyBorder="1"/>
    <xf numFmtId="10" fontId="0" fillId="0" borderId="3" xfId="5" applyNumberFormat="1" applyFont="1" applyBorder="1"/>
    <xf numFmtId="10" fontId="0" fillId="0" borderId="4" xfId="5" applyNumberFormat="1" applyFont="1" applyBorder="1"/>
    <xf numFmtId="10" fontId="0" fillId="0" borderId="83" xfId="5" applyNumberFormat="1" applyFont="1" applyBorder="1"/>
    <xf numFmtId="0" fontId="11" fillId="0" borderId="0" xfId="8" applyFont="1" applyAlignment="1">
      <alignment horizontal="center" vertical="center"/>
    </xf>
    <xf numFmtId="0" fontId="10" fillId="0" borderId="0" xfId="8"/>
    <xf numFmtId="43" fontId="10" fillId="0" borderId="0" xfId="1" applyFont="1"/>
    <xf numFmtId="0" fontId="11" fillId="0" borderId="0" xfId="8" applyFont="1" applyFill="1"/>
    <xf numFmtId="0" fontId="12" fillId="0" borderId="0" xfId="8" applyFont="1"/>
    <xf numFmtId="0" fontId="10" fillId="0" borderId="0" xfId="8" applyAlignment="1">
      <alignment horizontal="center"/>
    </xf>
    <xf numFmtId="0" fontId="11" fillId="0" borderId="0" xfId="8" applyFont="1"/>
    <xf numFmtId="0" fontId="10" fillId="0" borderId="0" xfId="8" applyFill="1"/>
    <xf numFmtId="0" fontId="10" fillId="0" borderId="37" xfId="8" applyFill="1" applyBorder="1"/>
    <xf numFmtId="0" fontId="10" fillId="0" borderId="82" xfId="8" applyFill="1" applyBorder="1"/>
    <xf numFmtId="0" fontId="10" fillId="0" borderId="53" xfId="8" applyFill="1" applyBorder="1"/>
    <xf numFmtId="0" fontId="11" fillId="0" borderId="0" xfId="8" applyFont="1" applyFill="1" applyBorder="1" applyAlignment="1">
      <alignment horizontal="center" vertical="center"/>
    </xf>
    <xf numFmtId="169" fontId="7" fillId="0" borderId="36" xfId="9" applyNumberFormat="1" applyFont="1" applyFill="1" applyBorder="1" applyAlignment="1">
      <alignment horizontal="right" vertical="center"/>
    </xf>
    <xf numFmtId="169" fontId="7" fillId="0" borderId="39" xfId="9" applyNumberFormat="1" applyFont="1" applyFill="1" applyBorder="1" applyAlignment="1">
      <alignment horizontal="right" vertical="center"/>
    </xf>
    <xf numFmtId="169" fontId="0" fillId="0" borderId="36" xfId="9" applyNumberFormat="1" applyFont="1" applyFill="1" applyBorder="1"/>
    <xf numFmtId="169" fontId="0" fillId="0" borderId="39" xfId="9" applyNumberFormat="1" applyFont="1" applyFill="1" applyBorder="1"/>
    <xf numFmtId="0" fontId="1" fillId="0" borderId="36" xfId="0" applyFont="1" applyFill="1" applyBorder="1"/>
    <xf numFmtId="176" fontId="0" fillId="0" borderId="34" xfId="4" applyNumberFormat="1" applyFont="1" applyFill="1" applyBorder="1"/>
    <xf numFmtId="0" fontId="1" fillId="0" borderId="39" xfId="0" applyFont="1" applyFill="1" applyBorder="1"/>
    <xf numFmtId="171" fontId="1" fillId="0" borderId="39" xfId="0" applyNumberFormat="1" applyFont="1" applyFill="1" applyBorder="1"/>
    <xf numFmtId="0" fontId="3" fillId="0" borderId="34" xfId="0" applyFont="1" applyFill="1" applyBorder="1"/>
    <xf numFmtId="0" fontId="3" fillId="0" borderId="31" xfId="0" applyFont="1" applyFill="1" applyBorder="1"/>
    <xf numFmtId="0" fontId="0" fillId="0" borderId="34" xfId="0" applyFont="1" applyFill="1" applyBorder="1" applyAlignment="1">
      <alignment horizontal="center"/>
    </xf>
    <xf numFmtId="0" fontId="0" fillId="0" borderId="31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35" xfId="0" applyFont="1" applyFill="1" applyBorder="1"/>
    <xf numFmtId="0" fontId="3" fillId="0" borderId="35" xfId="0" applyNumberFormat="1" applyFont="1" applyFill="1" applyBorder="1"/>
    <xf numFmtId="0" fontId="13" fillId="0" borderId="0" xfId="0" applyFont="1" applyFill="1" applyBorder="1" applyAlignment="1" applyProtection="1">
      <alignment vertical="center"/>
    </xf>
    <xf numFmtId="0" fontId="14" fillId="0" borderId="0" xfId="0" applyFont="1" applyFill="1" applyBorder="1" applyAlignment="1" applyProtection="1">
      <alignment horizontal="center" vertical="center"/>
    </xf>
    <xf numFmtId="0" fontId="13" fillId="0" borderId="95" xfId="0" applyFont="1" applyFill="1" applyBorder="1" applyAlignment="1">
      <alignment vertical="center"/>
    </xf>
    <xf numFmtId="0" fontId="0" fillId="0" borderId="96" xfId="0" applyBorder="1"/>
    <xf numFmtId="0" fontId="15" fillId="15" borderId="97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3" fillId="0" borderId="98" xfId="0" applyFont="1" applyFill="1" applyBorder="1" applyAlignment="1">
      <alignment vertical="center"/>
    </xf>
    <xf numFmtId="0" fontId="14" fillId="0" borderId="0" xfId="0" applyFont="1" applyFill="1" applyBorder="1" applyAlignment="1" applyProtection="1">
      <alignment horizontal="center" vertical="center" wrapText="1"/>
    </xf>
    <xf numFmtId="14" fontId="0" fillId="0" borderId="34" xfId="0" applyNumberFormat="1" applyFont="1" applyFill="1" applyBorder="1"/>
    <xf numFmtId="14" fontId="0" fillId="0" borderId="31" xfId="0" applyNumberFormat="1" applyFont="1" applyFill="1" applyBorder="1"/>
    <xf numFmtId="14" fontId="0" fillId="0" borderId="39" xfId="0" applyNumberFormat="1" applyFont="1" applyFill="1" applyBorder="1"/>
    <xf numFmtId="21" fontId="0" fillId="0" borderId="31" xfId="0" applyNumberFormat="1" applyFont="1" applyFill="1" applyBorder="1"/>
    <xf numFmtId="1" fontId="0" fillId="0" borderId="31" xfId="0" applyNumberFormat="1" applyFont="1" applyFill="1" applyBorder="1"/>
    <xf numFmtId="0" fontId="0" fillId="0" borderId="31" xfId="0" applyNumberFormat="1" applyFont="1" applyFill="1" applyBorder="1"/>
    <xf numFmtId="0" fontId="11" fillId="0" borderId="0" xfId="10" applyFont="1" applyAlignment="1">
      <alignment vertical="center" wrapText="1"/>
    </xf>
    <xf numFmtId="0" fontId="10" fillId="0" borderId="0" xfId="10"/>
    <xf numFmtId="0" fontId="11" fillId="0" borderId="0" xfId="10" applyFont="1"/>
    <xf numFmtId="0" fontId="17" fillId="0" borderId="0" xfId="10" applyFont="1"/>
    <xf numFmtId="0" fontId="10" fillId="0" borderId="0" xfId="10" applyBorder="1"/>
    <xf numFmtId="0" fontId="16" fillId="0" borderId="37" xfId="10" applyFont="1" applyBorder="1"/>
    <xf numFmtId="0" fontId="16" fillId="0" borderId="51" xfId="10" applyFont="1" applyBorder="1"/>
    <xf numFmtId="0" fontId="16" fillId="0" borderId="82" xfId="10" applyFont="1" applyBorder="1"/>
    <xf numFmtId="0" fontId="16" fillId="0" borderId="52" xfId="10" applyFont="1" applyBorder="1"/>
    <xf numFmtId="0" fontId="16" fillId="0" borderId="53" xfId="10" applyFont="1" applyBorder="1"/>
    <xf numFmtId="0" fontId="16" fillId="0" borderId="54" xfId="10" applyFont="1" applyBorder="1"/>
    <xf numFmtId="0" fontId="0" fillId="4" borderId="0" xfId="0" applyFill="1"/>
    <xf numFmtId="0" fontId="0" fillId="23" borderId="0" xfId="0" applyFill="1"/>
    <xf numFmtId="0" fontId="4" fillId="23" borderId="0" xfId="0" applyFont="1" applyFill="1"/>
    <xf numFmtId="1" fontId="0" fillId="0" borderId="0" xfId="0" applyNumberFormat="1" applyBorder="1"/>
    <xf numFmtId="1" fontId="0" fillId="0" borderId="50" xfId="0" applyNumberFormat="1" applyBorder="1"/>
    <xf numFmtId="1" fontId="0" fillId="0" borderId="32" xfId="0" applyNumberFormat="1" applyBorder="1"/>
    <xf numFmtId="14" fontId="0" fillId="0" borderId="52" xfId="0" applyNumberFormat="1" applyBorder="1"/>
    <xf numFmtId="14" fontId="0" fillId="0" borderId="0" xfId="0" applyNumberFormat="1" applyBorder="1"/>
    <xf numFmtId="14" fontId="0" fillId="0" borderId="50" xfId="0" applyNumberFormat="1" applyBorder="1"/>
    <xf numFmtId="14" fontId="0" fillId="0" borderId="32" xfId="0" applyNumberFormat="1" applyBorder="1"/>
    <xf numFmtId="14" fontId="0" fillId="0" borderId="51" xfId="0" applyNumberFormat="1" applyBorder="1"/>
    <xf numFmtId="14" fontId="0" fillId="0" borderId="54" xfId="0" applyNumberFormat="1" applyBorder="1"/>
    <xf numFmtId="14" fontId="0" fillId="23" borderId="0" xfId="0" applyNumberFormat="1" applyFill="1"/>
    <xf numFmtId="0" fontId="0" fillId="23" borderId="0" xfId="0" applyNumberFormat="1" applyFill="1"/>
    <xf numFmtId="0" fontId="0" fillId="23" borderId="0" xfId="0" applyFont="1" applyFill="1"/>
    <xf numFmtId="0" fontId="18" fillId="0" borderId="0" xfId="0" applyFont="1" applyAlignment="1">
      <alignment horizontal="center"/>
    </xf>
    <xf numFmtId="0" fontId="6" fillId="0" borderId="0" xfId="0" applyFont="1" applyFill="1" applyBorder="1"/>
    <xf numFmtId="0" fontId="6" fillId="0" borderId="35" xfId="0" applyFont="1" applyFill="1" applyBorder="1"/>
    <xf numFmtId="0" fontId="6" fillId="2" borderId="8" xfId="0" applyFont="1" applyFill="1" applyBorder="1"/>
    <xf numFmtId="0" fontId="6" fillId="2" borderId="10" xfId="0" applyFont="1" applyFill="1" applyBorder="1"/>
    <xf numFmtId="0" fontId="18" fillId="0" borderId="0" xfId="0" applyFont="1"/>
    <xf numFmtId="0" fontId="5" fillId="0" borderId="0" xfId="0" applyFont="1"/>
    <xf numFmtId="0" fontId="6" fillId="15" borderId="78" xfId="0" applyFont="1" applyFill="1" applyBorder="1"/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6" fillId="0" borderId="35" xfId="0" applyFont="1" applyFill="1" applyBorder="1" applyAlignment="1">
      <alignment horizontal="left" vertical="center" wrapText="1"/>
    </xf>
    <xf numFmtId="14" fontId="3" fillId="0" borderId="0" xfId="0" applyNumberFormat="1" applyFont="1"/>
    <xf numFmtId="0" fontId="11" fillId="0" borderId="0" xfId="10" applyFont="1" applyFill="1" applyAlignment="1">
      <alignment vertical="center" wrapText="1"/>
    </xf>
    <xf numFmtId="0" fontId="10" fillId="0" borderId="37" xfId="10" applyNumberFormat="1" applyFont="1" applyBorder="1"/>
    <xf numFmtId="0" fontId="10" fillId="0" borderId="50" xfId="10" applyNumberFormat="1" applyFont="1" applyBorder="1"/>
    <xf numFmtId="0" fontId="10" fillId="0" borderId="82" xfId="10" applyNumberFormat="1" applyFont="1" applyBorder="1"/>
    <xf numFmtId="0" fontId="10" fillId="0" borderId="0" xfId="10" applyNumberFormat="1" applyFont="1" applyBorder="1"/>
    <xf numFmtId="0" fontId="10" fillId="0" borderId="53" xfId="10" applyNumberFormat="1" applyFont="1" applyBorder="1"/>
    <xf numFmtId="0" fontId="10" fillId="0" borderId="32" xfId="10" applyNumberFormat="1" applyFont="1" applyBorder="1"/>
    <xf numFmtId="0" fontId="19" fillId="0" borderId="1" xfId="8" applyFont="1" applyBorder="1"/>
    <xf numFmtId="0" fontId="19" fillId="0" borderId="1" xfId="8" applyFont="1" applyBorder="1" applyAlignment="1">
      <alignment horizontal="center"/>
    </xf>
    <xf numFmtId="0" fontId="10" fillId="0" borderId="1" xfId="8" applyBorder="1"/>
    <xf numFmtId="43" fontId="10" fillId="0" borderId="1" xfId="1" applyFont="1" applyBorder="1"/>
    <xf numFmtId="0" fontId="0" fillId="0" borderId="1" xfId="0" applyBorder="1"/>
    <xf numFmtId="43" fontId="0" fillId="0" borderId="1" xfId="1" applyFont="1" applyBorder="1"/>
    <xf numFmtId="0" fontId="0" fillId="25" borderId="0" xfId="0" applyFill="1"/>
    <xf numFmtId="179" fontId="21" fillId="27" borderId="0" xfId="0" applyNumberFormat="1" applyFont="1" applyFill="1" applyBorder="1" applyAlignment="1">
      <alignment horizontal="right" vertical="center"/>
    </xf>
    <xf numFmtId="178" fontId="22" fillId="0" borderId="103" xfId="0" applyNumberFormat="1" applyFont="1" applyFill="1" applyBorder="1" applyAlignment="1">
      <alignment horizontal="right" vertical="center"/>
    </xf>
    <xf numFmtId="0" fontId="21" fillId="27" borderId="0" xfId="0" applyFont="1" applyFill="1" applyBorder="1" applyAlignment="1">
      <alignment horizontal="left" vertical="center"/>
    </xf>
    <xf numFmtId="178" fontId="22" fillId="24" borderId="0" xfId="0" applyNumberFormat="1" applyFont="1" applyFill="1" applyBorder="1" applyAlignment="1">
      <alignment horizontal="left" vertical="center"/>
    </xf>
    <xf numFmtId="178" fontId="22" fillId="24" borderId="0" xfId="0" applyNumberFormat="1" applyFont="1" applyFill="1" applyBorder="1" applyAlignment="1">
      <alignment horizontal="right" vertical="center"/>
    </xf>
    <xf numFmtId="169" fontId="22" fillId="24" borderId="0" xfId="0" applyNumberFormat="1" applyFont="1" applyFill="1" applyBorder="1" applyAlignment="1">
      <alignment horizontal="right" vertical="center"/>
    </xf>
    <xf numFmtId="0" fontId="0" fillId="5" borderId="0" xfId="0" applyFill="1" applyBorder="1"/>
    <xf numFmtId="178" fontId="21" fillId="27" borderId="0" xfId="0" applyNumberFormat="1" applyFont="1" applyFill="1" applyBorder="1" applyAlignment="1">
      <alignment horizontal="left" vertical="center"/>
    </xf>
    <xf numFmtId="178" fontId="21" fillId="27" borderId="0" xfId="0" applyNumberFormat="1" applyFont="1" applyFill="1" applyBorder="1" applyAlignment="1">
      <alignment horizontal="right" vertical="center"/>
    </xf>
    <xf numFmtId="10" fontId="21" fillId="27" borderId="0" xfId="5" applyNumberFormat="1" applyFont="1" applyFill="1" applyBorder="1" applyAlignment="1">
      <alignment horizontal="right" vertical="center"/>
    </xf>
    <xf numFmtId="178" fontId="22" fillId="0" borderId="0" xfId="0" applyNumberFormat="1" applyFont="1" applyFill="1" applyBorder="1" applyAlignment="1">
      <alignment horizontal="left" vertical="center"/>
    </xf>
    <xf numFmtId="178" fontId="22" fillId="0" borderId="0" xfId="0" applyNumberFormat="1" applyFont="1" applyFill="1" applyBorder="1" applyAlignment="1">
      <alignment horizontal="right" vertical="center"/>
    </xf>
    <xf numFmtId="180" fontId="21" fillId="27" borderId="0" xfId="0" applyNumberFormat="1" applyFont="1" applyFill="1" applyBorder="1" applyAlignment="1">
      <alignment horizontal="left" vertical="center"/>
    </xf>
    <xf numFmtId="43" fontId="21" fillId="27" borderId="0" xfId="1" applyFont="1" applyFill="1" applyBorder="1" applyAlignment="1">
      <alignment horizontal="right" vertical="center"/>
    </xf>
    <xf numFmtId="178" fontId="21" fillId="27" borderId="10" xfId="0" applyNumberFormat="1" applyFont="1" applyFill="1" applyBorder="1" applyAlignment="1">
      <alignment horizontal="left" vertical="center"/>
    </xf>
    <xf numFmtId="178" fontId="21" fillId="27" borderId="11" xfId="0" applyNumberFormat="1" applyFont="1" applyFill="1" applyBorder="1" applyAlignment="1">
      <alignment horizontal="right" vertical="center"/>
    </xf>
    <xf numFmtId="178" fontId="21" fillId="27" borderId="12" xfId="0" applyNumberFormat="1" applyFont="1" applyFill="1" applyBorder="1" applyAlignment="1">
      <alignment horizontal="left" vertical="center"/>
    </xf>
    <xf numFmtId="178" fontId="21" fillId="27" borderId="15" xfId="0" applyNumberFormat="1" applyFont="1" applyFill="1" applyBorder="1" applyAlignment="1">
      <alignment horizontal="right" vertical="center"/>
    </xf>
    <xf numFmtId="181" fontId="0" fillId="0" borderId="36" xfId="1" applyNumberFormat="1" applyFont="1" applyFill="1" applyBorder="1"/>
    <xf numFmtId="181" fontId="0" fillId="0" borderId="39" xfId="1" applyNumberFormat="1" applyFont="1" applyFill="1" applyBorder="1"/>
    <xf numFmtId="43" fontId="0" fillId="0" borderId="36" xfId="1" applyNumberFormat="1" applyFont="1" applyFill="1" applyBorder="1"/>
    <xf numFmtId="43" fontId="0" fillId="0" borderId="39" xfId="1" applyNumberFormat="1" applyFont="1" applyFill="1" applyBorder="1"/>
    <xf numFmtId="0" fontId="23" fillId="5" borderId="0" xfId="0" applyFont="1" applyFill="1" applyBorder="1"/>
    <xf numFmtId="0" fontId="16" fillId="0" borderId="36" xfId="8" applyFont="1" applyFill="1" applyBorder="1" applyAlignment="1">
      <alignment horizontal="center" vertical="center"/>
    </xf>
    <xf numFmtId="0" fontId="16" fillId="0" borderId="39" xfId="8" applyFont="1" applyFill="1" applyBorder="1" applyAlignment="1">
      <alignment horizontal="center" vertical="center"/>
    </xf>
    <xf numFmtId="0" fontId="20" fillId="0" borderId="35" xfId="8" applyFont="1" applyFill="1" applyBorder="1" applyAlignment="1">
      <alignment horizontal="center" vertical="center"/>
    </xf>
    <xf numFmtId="0" fontId="20" fillId="0" borderId="0" xfId="8" applyFont="1" applyFill="1" applyBorder="1" applyAlignment="1">
      <alignment horizontal="center" vertical="center"/>
    </xf>
    <xf numFmtId="0" fontId="17" fillId="0" borderId="34" xfId="8" applyFont="1" applyFill="1" applyBorder="1" applyAlignment="1">
      <alignment horizontal="center" vertical="center"/>
    </xf>
    <xf numFmtId="0" fontId="17" fillId="0" borderId="36" xfId="8" applyFont="1" applyFill="1" applyBorder="1" applyAlignment="1">
      <alignment horizontal="center" vertical="center"/>
    </xf>
    <xf numFmtId="0" fontId="16" fillId="0" borderId="31" xfId="8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9" borderId="0" xfId="0" applyFill="1"/>
    <xf numFmtId="0" fontId="5" fillId="29" borderId="0" xfId="0" applyFont="1" applyFill="1"/>
    <xf numFmtId="0" fontId="2" fillId="30" borderId="0" xfId="0" applyFont="1" applyFill="1" applyAlignment="1">
      <alignment horizontal="left"/>
    </xf>
    <xf numFmtId="0" fontId="2" fillId="30" borderId="0" xfId="0" applyFont="1" applyFill="1" applyAlignment="1">
      <alignment horizontal="center"/>
    </xf>
    <xf numFmtId="0" fontId="2" fillId="30" borderId="0" xfId="0" applyFont="1" applyFill="1"/>
    <xf numFmtId="0" fontId="0" fillId="4" borderId="0" xfId="0" applyFill="1" applyAlignment="1">
      <alignment horizontal="left"/>
    </xf>
    <xf numFmtId="164" fontId="0" fillId="4" borderId="0" xfId="0" applyNumberFormat="1" applyFill="1"/>
    <xf numFmtId="0" fontId="0" fillId="31" borderId="0" xfId="0" applyFill="1" applyAlignment="1">
      <alignment horizontal="left"/>
    </xf>
    <xf numFmtId="0" fontId="0" fillId="0" borderId="0" xfId="0" applyAlignment="1">
      <alignment horizontal="left"/>
    </xf>
    <xf numFmtId="0" fontId="2" fillId="30" borderId="99" xfId="0" applyFont="1" applyFill="1" applyBorder="1" applyAlignment="1">
      <alignment horizontal="left"/>
    </xf>
    <xf numFmtId="0" fontId="2" fillId="30" borderId="100" xfId="0" applyFont="1" applyFill="1" applyBorder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31" borderId="0" xfId="0" applyNumberFormat="1" applyFill="1" applyAlignment="1">
      <alignment horizontal="center"/>
    </xf>
    <xf numFmtId="0" fontId="0" fillId="0" borderId="101" xfId="0" applyFont="1" applyFill="1" applyBorder="1" applyAlignment="1">
      <alignment horizontal="left"/>
    </xf>
    <xf numFmtId="0" fontId="0" fillId="0" borderId="102" xfId="0" applyFont="1" applyFill="1" applyBorder="1" applyAlignment="1">
      <alignment horizontal="left"/>
    </xf>
    <xf numFmtId="164" fontId="0" fillId="0" borderId="0" xfId="0" applyNumberFormat="1"/>
    <xf numFmtId="164" fontId="0" fillId="4" borderId="0" xfId="0" applyNumberFormat="1" applyFill="1" applyAlignment="1">
      <alignment horizontal="center"/>
    </xf>
    <xf numFmtId="164" fontId="0" fillId="31" borderId="0" xfId="0" applyNumberFormat="1" applyFill="1" applyAlignment="1">
      <alignment horizontal="center"/>
    </xf>
    <xf numFmtId="1" fontId="0" fillId="4" borderId="37" xfId="0" applyNumberFormat="1" applyFill="1" applyBorder="1" applyAlignment="1">
      <alignment horizontal="center"/>
    </xf>
    <xf numFmtId="182" fontId="0" fillId="4" borderId="50" xfId="0" applyNumberFormat="1" applyFill="1" applyBorder="1" applyAlignment="1">
      <alignment horizontal="center"/>
    </xf>
    <xf numFmtId="43" fontId="0" fillId="4" borderId="51" xfId="1" applyFont="1" applyFill="1" applyBorder="1" applyAlignment="1">
      <alignment horizontal="center"/>
    </xf>
    <xf numFmtId="1" fontId="0" fillId="31" borderId="82" xfId="0" applyNumberFormat="1" applyFill="1" applyBorder="1" applyAlignment="1">
      <alignment horizontal="center"/>
    </xf>
    <xf numFmtId="182" fontId="0" fillId="31" borderId="0" xfId="0" applyNumberFormat="1" applyFill="1" applyBorder="1" applyAlignment="1">
      <alignment horizontal="center"/>
    </xf>
    <xf numFmtId="43" fontId="0" fillId="31" borderId="52" xfId="1" applyFont="1" applyFill="1" applyBorder="1" applyAlignment="1">
      <alignment horizontal="center"/>
    </xf>
    <xf numFmtId="1" fontId="0" fillId="4" borderId="82" xfId="0" applyNumberFormat="1" applyFill="1" applyBorder="1" applyAlignment="1">
      <alignment horizontal="center"/>
    </xf>
    <xf numFmtId="182" fontId="0" fillId="4" borderId="0" xfId="0" applyNumberFormat="1" applyFill="1" applyBorder="1" applyAlignment="1">
      <alignment horizontal="center"/>
    </xf>
    <xf numFmtId="43" fontId="0" fillId="4" borderId="52" xfId="1" applyFont="1" applyFill="1" applyBorder="1" applyAlignment="1">
      <alignment horizontal="center"/>
    </xf>
    <xf numFmtId="43" fontId="0" fillId="4" borderId="52" xfId="1" applyFont="1" applyFill="1" applyBorder="1"/>
    <xf numFmtId="43" fontId="0" fillId="31" borderId="52" xfId="1" applyFont="1" applyFill="1" applyBorder="1"/>
    <xf numFmtId="1" fontId="0" fillId="4" borderId="53" xfId="0" applyNumberFormat="1" applyFill="1" applyBorder="1" applyAlignment="1">
      <alignment horizontal="center"/>
    </xf>
    <xf numFmtId="182" fontId="0" fillId="4" borderId="32" xfId="0" applyNumberFormat="1" applyFill="1" applyBorder="1" applyAlignment="1">
      <alignment horizontal="center"/>
    </xf>
    <xf numFmtId="43" fontId="0" fillId="4" borderId="54" xfId="1" applyFont="1" applyFill="1" applyBorder="1"/>
    <xf numFmtId="176" fontId="25" fillId="0" borderId="0" xfId="4" applyNumberFormat="1" applyFont="1" applyBorder="1"/>
    <xf numFmtId="0" fontId="27" fillId="0" borderId="0" xfId="12" applyFont="1" applyFill="1" applyBorder="1"/>
    <xf numFmtId="176" fontId="27" fillId="0" borderId="0" xfId="4" applyNumberFormat="1" applyFont="1" applyFill="1" applyBorder="1"/>
    <xf numFmtId="0" fontId="25" fillId="0" borderId="0" xfId="4" applyNumberFormat="1" applyFont="1" applyBorder="1" applyAlignment="1">
      <alignment horizontal="center"/>
    </xf>
    <xf numFmtId="184" fontId="0" fillId="0" borderId="0" xfId="0" applyNumberFormat="1" applyBorder="1"/>
    <xf numFmtId="0" fontId="25" fillId="0" borderId="0" xfId="12" applyFont="1" applyFill="1" applyBorder="1" applyAlignment="1">
      <alignment horizontal="center"/>
    </xf>
    <xf numFmtId="0" fontId="25" fillId="0" borderId="0" xfId="12" applyFont="1" applyBorder="1"/>
    <xf numFmtId="0" fontId="25" fillId="0" borderId="0" xfId="12" applyFont="1" applyBorder="1" applyAlignment="1">
      <alignment horizontal="center"/>
    </xf>
    <xf numFmtId="176" fontId="26" fillId="0" borderId="0" xfId="4" applyNumberFormat="1" applyFont="1" applyFill="1" applyBorder="1" applyAlignment="1">
      <alignment horizontal="centerContinuous"/>
    </xf>
    <xf numFmtId="0" fontId="26" fillId="0" borderId="0" xfId="12" applyFont="1" applyFill="1" applyBorder="1" applyAlignment="1">
      <alignment horizontal="centerContinuous"/>
    </xf>
    <xf numFmtId="0" fontId="27" fillId="0" borderId="0" xfId="12" applyFont="1" applyFill="1" applyBorder="1" applyAlignment="1">
      <alignment horizontal="center"/>
    </xf>
    <xf numFmtId="0" fontId="29" fillId="0" borderId="0" xfId="4" applyNumberFormat="1" applyFont="1" applyFill="1" applyBorder="1" applyAlignment="1">
      <alignment horizontal="center"/>
    </xf>
    <xf numFmtId="169" fontId="29" fillId="0" borderId="0" xfId="4" applyFont="1" applyFill="1" applyBorder="1"/>
    <xf numFmtId="0" fontId="30" fillId="0" borderId="0" xfId="12" applyFont="1" applyFill="1" applyBorder="1" applyAlignment="1">
      <alignment horizontal="center" vertical="center" wrapText="1"/>
    </xf>
    <xf numFmtId="15" fontId="30" fillId="0" borderId="0" xfId="12" applyNumberFormat="1" applyFont="1" applyFill="1" applyBorder="1" applyAlignment="1">
      <alignment horizontal="center" vertical="center" wrapText="1"/>
    </xf>
    <xf numFmtId="0" fontId="30" fillId="0" borderId="10" xfId="12" applyFont="1" applyFill="1" applyBorder="1" applyAlignment="1">
      <alignment horizontal="center" vertical="center" wrapText="1"/>
    </xf>
    <xf numFmtId="0" fontId="30" fillId="0" borderId="11" xfId="12" applyFont="1" applyFill="1" applyBorder="1" applyAlignment="1">
      <alignment horizontal="center" vertical="center" wrapText="1"/>
    </xf>
    <xf numFmtId="0" fontId="29" fillId="0" borderId="10" xfId="4" applyNumberFormat="1" applyFont="1" applyFill="1" applyBorder="1" applyAlignment="1">
      <alignment horizontal="center"/>
    </xf>
    <xf numFmtId="169" fontId="29" fillId="0" borderId="11" xfId="4" applyFont="1" applyFill="1" applyBorder="1"/>
    <xf numFmtId="0" fontId="29" fillId="0" borderId="12" xfId="4" applyNumberFormat="1" applyFont="1" applyFill="1" applyBorder="1" applyAlignment="1">
      <alignment horizontal="center"/>
    </xf>
    <xf numFmtId="0" fontId="29" fillId="0" borderId="13" xfId="4" applyNumberFormat="1" applyFont="1" applyFill="1" applyBorder="1" applyAlignment="1">
      <alignment horizontal="center"/>
    </xf>
    <xf numFmtId="169" fontId="29" fillId="0" borderId="13" xfId="4" applyFont="1" applyFill="1" applyBorder="1"/>
    <xf numFmtId="169" fontId="29" fillId="0" borderId="15" xfId="4" applyFont="1" applyFill="1" applyBorder="1"/>
    <xf numFmtId="14" fontId="5" fillId="0" borderId="0" xfId="12" applyNumberFormat="1" applyFont="1" applyFill="1" applyBorder="1" applyAlignment="1">
      <alignment horizontal="center" vertical="center" wrapText="1"/>
    </xf>
    <xf numFmtId="176" fontId="5" fillId="0" borderId="0" xfId="4" applyNumberFormat="1" applyFont="1" applyFill="1" applyBorder="1" applyAlignment="1">
      <alignment horizontal="center" vertical="center" wrapText="1"/>
    </xf>
    <xf numFmtId="0" fontId="5" fillId="0" borderId="0" xfId="12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44" fontId="24" fillId="0" borderId="0" xfId="2" applyFont="1" applyFill="1" applyBorder="1" applyAlignment="1">
      <alignment horizontal="center"/>
    </xf>
    <xf numFmtId="0" fontId="21" fillId="0" borderId="0" xfId="0" applyFont="1" applyFill="1" applyBorder="1" applyAlignment="1"/>
    <xf numFmtId="169" fontId="21" fillId="0" borderId="0" xfId="0" applyNumberFormat="1" applyFont="1" applyFill="1" applyBorder="1" applyAlignment="1">
      <alignment horizontal="center"/>
    </xf>
    <xf numFmtId="44" fontId="21" fillId="0" borderId="0" xfId="2" applyFont="1" applyFill="1" applyBorder="1" applyAlignment="1">
      <alignment horizontal="center"/>
    </xf>
    <xf numFmtId="183" fontId="21" fillId="0" borderId="0" xfId="2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0" fontId="2" fillId="32" borderId="109" xfId="0" applyFont="1" applyFill="1" applyBorder="1" applyAlignment="1">
      <alignment horizontal="center"/>
    </xf>
    <xf numFmtId="0" fontId="0" fillId="5" borderId="109" xfId="0" applyFont="1" applyFill="1" applyBorder="1"/>
    <xf numFmtId="0" fontId="0" fillId="5" borderId="116" xfId="0" applyFont="1" applyFill="1" applyBorder="1"/>
    <xf numFmtId="0" fontId="0" fillId="27" borderId="109" xfId="0" applyFont="1" applyFill="1" applyBorder="1" applyAlignment="1">
      <alignment horizontal="center"/>
    </xf>
    <xf numFmtId="0" fontId="0" fillId="27" borderId="114" xfId="0" applyFont="1" applyFill="1" applyBorder="1" applyAlignment="1">
      <alignment horizontal="center"/>
    </xf>
    <xf numFmtId="0" fontId="0" fillId="27" borderId="116" xfId="0" applyFont="1" applyFill="1" applyBorder="1" applyAlignment="1">
      <alignment horizontal="center"/>
    </xf>
    <xf numFmtId="0" fontId="0" fillId="27" borderId="117" xfId="0" applyFont="1" applyFill="1" applyBorder="1" applyAlignment="1">
      <alignment horizontal="center"/>
    </xf>
    <xf numFmtId="0" fontId="21" fillId="27" borderId="117" xfId="0" applyFont="1" applyFill="1" applyBorder="1" applyAlignment="1">
      <alignment horizontal="center"/>
    </xf>
    <xf numFmtId="0" fontId="0" fillId="27" borderId="119" xfId="0" applyFont="1" applyFill="1" applyBorder="1" applyAlignment="1">
      <alignment horizontal="center"/>
    </xf>
    <xf numFmtId="0" fontId="0" fillId="27" borderId="0" xfId="0" applyFont="1" applyFill="1" applyBorder="1" applyAlignment="1">
      <alignment horizontal="center"/>
    </xf>
    <xf numFmtId="0" fontId="0" fillId="5" borderId="119" xfId="0" applyFont="1" applyFill="1" applyBorder="1" applyAlignment="1">
      <alignment horizontal="center"/>
    </xf>
    <xf numFmtId="0" fontId="0" fillId="5" borderId="0" xfId="0" applyFont="1" applyFill="1" applyBorder="1" applyAlignment="1">
      <alignment horizontal="center"/>
    </xf>
    <xf numFmtId="0" fontId="2" fillId="33" borderId="117" xfId="0" applyFont="1" applyFill="1" applyBorder="1" applyAlignment="1">
      <alignment horizontal="center"/>
    </xf>
    <xf numFmtId="0" fontId="2" fillId="33" borderId="116" xfId="0" applyFont="1" applyFill="1" applyBorder="1" applyAlignment="1">
      <alignment horizontal="center"/>
    </xf>
    <xf numFmtId="0" fontId="2" fillId="33" borderId="115" xfId="0" applyFont="1" applyFill="1" applyBorder="1" applyAlignment="1">
      <alignment horizontal="center"/>
    </xf>
    <xf numFmtId="10" fontId="0" fillId="27" borderId="113" xfId="0" applyNumberFormat="1" applyFont="1" applyFill="1" applyBorder="1" applyAlignment="1">
      <alignment horizontal="center"/>
    </xf>
    <xf numFmtId="10" fontId="0" fillId="27" borderId="115" xfId="0" applyNumberFormat="1" applyFont="1" applyFill="1" applyBorder="1" applyAlignment="1">
      <alignment horizontal="center"/>
    </xf>
    <xf numFmtId="0" fontId="2" fillId="33" borderId="118" xfId="0" applyFont="1" applyFill="1" applyBorder="1" applyAlignment="1">
      <alignment horizontal="center"/>
    </xf>
    <xf numFmtId="0" fontId="2" fillId="33" borderId="106" xfId="0" applyFont="1" applyFill="1" applyBorder="1" applyAlignment="1">
      <alignment horizontal="center"/>
    </xf>
    <xf numFmtId="0" fontId="2" fillId="33" borderId="108" xfId="0" applyFont="1" applyFill="1" applyBorder="1" applyAlignment="1">
      <alignment horizontal="center"/>
    </xf>
    <xf numFmtId="183" fontId="0" fillId="5" borderId="110" xfId="14" applyNumberFormat="1" applyFont="1" applyFill="1" applyBorder="1" applyAlignment="1">
      <alignment horizontal="center"/>
    </xf>
    <xf numFmtId="183" fontId="0" fillId="5" borderId="113" xfId="14" applyNumberFormat="1" applyFont="1" applyFill="1" applyBorder="1" applyAlignment="1">
      <alignment horizontal="center"/>
    </xf>
    <xf numFmtId="43" fontId="0" fillId="0" borderId="91" xfId="1" applyFont="1" applyFill="1" applyBorder="1"/>
    <xf numFmtId="43" fontId="0" fillId="0" borderId="92" xfId="1" applyFont="1" applyFill="1" applyBorder="1"/>
    <xf numFmtId="43" fontId="0" fillId="0" borderId="94" xfId="1" applyFont="1" applyFill="1" applyBorder="1"/>
    <xf numFmtId="14" fontId="10" fillId="0" borderId="50" xfId="10" applyNumberFormat="1" applyFont="1" applyBorder="1"/>
    <xf numFmtId="14" fontId="10" fillId="0" borderId="0" xfId="10" applyNumberFormat="1" applyFont="1" applyBorder="1"/>
    <xf numFmtId="14" fontId="10" fillId="0" borderId="32" xfId="10" applyNumberFormat="1" applyFont="1" applyBorder="1"/>
    <xf numFmtId="0" fontId="0" fillId="5" borderId="121" xfId="0" applyFill="1" applyBorder="1" applyAlignment="1">
      <alignment horizontal="center"/>
    </xf>
    <xf numFmtId="0" fontId="0" fillId="5" borderId="120" xfId="0" applyFill="1" applyBorder="1" applyAlignment="1">
      <alignment horizontal="center"/>
    </xf>
    <xf numFmtId="44" fontId="0" fillId="9" borderId="37" xfId="2" applyFont="1" applyFill="1" applyBorder="1"/>
    <xf numFmtId="44" fontId="0" fillId="10" borderId="40" xfId="2" applyFont="1" applyFill="1" applyBorder="1"/>
    <xf numFmtId="44" fontId="0" fillId="9" borderId="40" xfId="2" applyFont="1" applyFill="1" applyBorder="1"/>
    <xf numFmtId="44" fontId="0" fillId="10" borderId="42" xfId="2" applyFont="1" applyFill="1" applyBorder="1"/>
    <xf numFmtId="44" fontId="10" fillId="0" borderId="51" xfId="2" applyFont="1" applyFill="1" applyBorder="1"/>
    <xf numFmtId="44" fontId="10" fillId="0" borderId="52" xfId="2" applyFont="1" applyFill="1" applyBorder="1"/>
    <xf numFmtId="44" fontId="10" fillId="0" borderId="54" xfId="2" applyFont="1" applyFill="1" applyBorder="1"/>
    <xf numFmtId="0" fontId="0" fillId="0" borderId="107" xfId="0" applyBorder="1"/>
    <xf numFmtId="43" fontId="0" fillId="0" borderId="107" xfId="1" applyFont="1" applyBorder="1"/>
    <xf numFmtId="0" fontId="0" fillId="0" borderId="107" xfId="0" applyFill="1" applyBorder="1"/>
    <xf numFmtId="46" fontId="0" fillId="0" borderId="37" xfId="0" applyNumberFormat="1" applyBorder="1"/>
    <xf numFmtId="46" fontId="0" fillId="0" borderId="82" xfId="0" applyNumberFormat="1" applyBorder="1"/>
    <xf numFmtId="46" fontId="0" fillId="0" borderId="53" xfId="0" applyNumberFormat="1" applyBorder="1"/>
    <xf numFmtId="0" fontId="0" fillId="21" borderId="34" xfId="0" applyFont="1" applyFill="1" applyBorder="1"/>
    <xf numFmtId="0" fontId="0" fillId="22" borderId="31" xfId="0" applyFont="1" applyFill="1" applyBorder="1"/>
    <xf numFmtId="0" fontId="0" fillId="21" borderId="31" xfId="0" applyFont="1" applyFill="1" applyBorder="1"/>
    <xf numFmtId="43" fontId="0" fillId="21" borderId="36" xfId="1" applyNumberFormat="1" applyFont="1" applyFill="1" applyBorder="1"/>
    <xf numFmtId="43" fontId="0" fillId="22" borderId="39" xfId="1" applyNumberFormat="1" applyFont="1" applyFill="1" applyBorder="1"/>
    <xf numFmtId="43" fontId="0" fillId="21" borderId="39" xfId="1" applyNumberFormat="1" applyFont="1" applyFill="1" applyBorder="1"/>
    <xf numFmtId="0" fontId="2" fillId="15" borderId="0" xfId="0" applyFont="1" applyFill="1" applyBorder="1"/>
    <xf numFmtId="0" fontId="6" fillId="15" borderId="35" xfId="0" applyFont="1" applyFill="1" applyBorder="1"/>
    <xf numFmtId="0" fontId="0" fillId="0" borderId="0" xfId="0" applyProtection="1">
      <protection hidden="1"/>
    </xf>
    <xf numFmtId="184" fontId="0" fillId="0" borderId="0" xfId="0" applyNumberFormat="1"/>
    <xf numFmtId="211" fontId="10" fillId="0" borderId="51" xfId="10" applyNumberFormat="1" applyFont="1" applyBorder="1"/>
    <xf numFmtId="211" fontId="10" fillId="0" borderId="52" xfId="10" applyNumberFormat="1" applyFont="1" applyBorder="1"/>
    <xf numFmtId="211" fontId="10" fillId="0" borderId="54" xfId="10" applyNumberFormat="1" applyFont="1" applyBorder="1"/>
    <xf numFmtId="0" fontId="5" fillId="0" borderId="0" xfId="0" applyFont="1" applyAlignment="1">
      <alignment horizontal="center" vertical="center"/>
    </xf>
    <xf numFmtId="14" fontId="5" fillId="34" borderId="88" xfId="0" applyNumberFormat="1" applyFont="1" applyFill="1" applyBorder="1"/>
    <xf numFmtId="14" fontId="5" fillId="35" borderId="86" xfId="0" applyNumberFormat="1" applyFont="1" applyFill="1" applyBorder="1"/>
    <xf numFmtId="14" fontId="5" fillId="34" borderId="86" xfId="0" applyNumberFormat="1" applyFont="1" applyFill="1" applyBorder="1"/>
    <xf numFmtId="14" fontId="5" fillId="35" borderId="87" xfId="0" applyNumberFormat="1" applyFont="1" applyFill="1" applyBorder="1"/>
    <xf numFmtId="14" fontId="5" fillId="34" borderId="89" xfId="0" applyNumberFormat="1" applyFont="1" applyFill="1" applyBorder="1"/>
    <xf numFmtId="212" fontId="25" fillId="0" borderId="37" xfId="12" applyNumberFormat="1" applyFont="1" applyBorder="1"/>
    <xf numFmtId="169" fontId="25" fillId="0" borderId="51" xfId="4" applyFont="1" applyFill="1" applyBorder="1"/>
    <xf numFmtId="212" fontId="25" fillId="0" borderId="82" xfId="12" applyNumberFormat="1" applyFont="1" applyBorder="1"/>
    <xf numFmtId="169" fontId="25" fillId="0" borderId="52" xfId="4" applyFont="1" applyFill="1" applyBorder="1"/>
    <xf numFmtId="212" fontId="25" fillId="0" borderId="53" xfId="12" applyNumberFormat="1" applyFont="1" applyBorder="1"/>
    <xf numFmtId="169" fontId="25" fillId="0" borderId="54" xfId="4" applyFont="1" applyFill="1" applyBorder="1"/>
    <xf numFmtId="43" fontId="25" fillId="0" borderId="0" xfId="1" applyFont="1" applyFill="1" applyBorder="1"/>
    <xf numFmtId="43" fontId="25" fillId="0" borderId="37" xfId="1" applyFont="1" applyFill="1" applyBorder="1"/>
    <xf numFmtId="43" fontId="25" fillId="0" borderId="50" xfId="1" applyFont="1" applyFill="1" applyBorder="1"/>
    <xf numFmtId="43" fontId="25" fillId="0" borderId="51" xfId="1" applyFont="1" applyFill="1" applyBorder="1"/>
    <xf numFmtId="43" fontId="25" fillId="0" borderId="82" xfId="1" applyFont="1" applyFill="1" applyBorder="1"/>
    <xf numFmtId="43" fontId="25" fillId="0" borderId="52" xfId="1" applyFont="1" applyFill="1" applyBorder="1"/>
    <xf numFmtId="43" fontId="25" fillId="0" borderId="53" xfId="1" applyFont="1" applyFill="1" applyBorder="1"/>
    <xf numFmtId="43" fontId="25" fillId="0" borderId="32" xfId="1" applyFont="1" applyFill="1" applyBorder="1"/>
    <xf numFmtId="43" fontId="25" fillId="0" borderId="54" xfId="1" applyFont="1" applyFill="1" applyBorder="1"/>
    <xf numFmtId="183" fontId="21" fillId="0" borderId="37" xfId="2" applyNumberFormat="1" applyFont="1" applyFill="1" applyBorder="1" applyAlignment="1">
      <alignment horizontal="center"/>
    </xf>
    <xf numFmtId="44" fontId="21" fillId="0" borderId="50" xfId="2" applyFont="1" applyFill="1" applyBorder="1" applyAlignment="1">
      <alignment horizontal="center"/>
    </xf>
    <xf numFmtId="183" fontId="21" fillId="0" borderId="50" xfId="2" applyNumberFormat="1" applyFont="1" applyFill="1" applyBorder="1" applyAlignment="1">
      <alignment horizontal="center"/>
    </xf>
    <xf numFmtId="183" fontId="21" fillId="0" borderId="51" xfId="2" applyNumberFormat="1" applyFont="1" applyFill="1" applyBorder="1" applyAlignment="1">
      <alignment horizontal="center"/>
    </xf>
    <xf numFmtId="183" fontId="21" fillId="0" borderId="82" xfId="2" applyNumberFormat="1" applyFont="1" applyFill="1" applyBorder="1" applyAlignment="1">
      <alignment horizontal="center"/>
    </xf>
    <xf numFmtId="183" fontId="21" fillId="0" borderId="52" xfId="2" applyNumberFormat="1" applyFont="1" applyFill="1" applyBorder="1" applyAlignment="1">
      <alignment horizontal="center"/>
    </xf>
    <xf numFmtId="183" fontId="21" fillId="0" borderId="53" xfId="2" applyNumberFormat="1" applyFont="1" applyFill="1" applyBorder="1" applyAlignment="1">
      <alignment horizontal="center"/>
    </xf>
    <xf numFmtId="44" fontId="21" fillId="0" borderId="32" xfId="2" applyFont="1" applyFill="1" applyBorder="1" applyAlignment="1">
      <alignment horizontal="center"/>
    </xf>
    <xf numFmtId="183" fontId="21" fillId="0" borderId="32" xfId="2" applyNumberFormat="1" applyFont="1" applyFill="1" applyBorder="1" applyAlignment="1">
      <alignment horizontal="center"/>
    </xf>
    <xf numFmtId="183" fontId="21" fillId="0" borderId="54" xfId="2" applyNumberFormat="1" applyFont="1" applyFill="1" applyBorder="1" applyAlignment="1">
      <alignment horizontal="center"/>
    </xf>
    <xf numFmtId="0" fontId="21" fillId="0" borderId="37" xfId="0" applyFont="1" applyFill="1" applyBorder="1" applyAlignment="1">
      <alignment horizontal="center"/>
    </xf>
    <xf numFmtId="0" fontId="21" fillId="0" borderId="50" xfId="0" applyFont="1" applyFill="1" applyBorder="1" applyAlignment="1">
      <alignment horizontal="center"/>
    </xf>
    <xf numFmtId="169" fontId="21" fillId="0" borderId="50" xfId="0" applyNumberFormat="1" applyFont="1" applyFill="1" applyBorder="1" applyAlignment="1">
      <alignment horizontal="center"/>
    </xf>
    <xf numFmtId="44" fontId="21" fillId="0" borderId="51" xfId="2" applyFont="1" applyFill="1" applyBorder="1" applyAlignment="1">
      <alignment horizontal="center"/>
    </xf>
    <xf numFmtId="0" fontId="21" fillId="0" borderId="82" xfId="0" applyFont="1" applyFill="1" applyBorder="1" applyAlignment="1">
      <alignment horizontal="center"/>
    </xf>
    <xf numFmtId="44" fontId="21" fillId="0" borderId="52" xfId="2" applyFont="1" applyFill="1" applyBorder="1" applyAlignment="1">
      <alignment horizontal="center"/>
    </xf>
    <xf numFmtId="0" fontId="21" fillId="0" borderId="53" xfId="0" applyFont="1" applyFill="1" applyBorder="1" applyAlignment="1">
      <alignment horizontal="center"/>
    </xf>
    <xf numFmtId="0" fontId="21" fillId="0" borderId="32" xfId="0" applyFont="1" applyFill="1" applyBorder="1" applyAlignment="1">
      <alignment horizontal="center"/>
    </xf>
    <xf numFmtId="169" fontId="21" fillId="0" borderId="32" xfId="0" applyNumberFormat="1" applyFont="1" applyFill="1" applyBorder="1" applyAlignment="1">
      <alignment horizontal="center"/>
    </xf>
    <xf numFmtId="44" fontId="21" fillId="0" borderId="54" xfId="2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/>
    </xf>
    <xf numFmtId="0" fontId="2" fillId="2" borderId="5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16" fontId="2" fillId="19" borderId="35" xfId="0" applyNumberFormat="1" applyFont="1" applyFill="1" applyBorder="1" applyAlignment="1">
      <alignment horizontal="center"/>
    </xf>
    <xf numFmtId="16" fontId="2" fillId="19" borderId="0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104" xfId="0" applyFont="1" applyBorder="1" applyAlignment="1">
      <alignment horizontal="center"/>
    </xf>
    <xf numFmtId="0" fontId="3" fillId="0" borderId="105" xfId="0" applyFont="1" applyBorder="1" applyAlignment="1">
      <alignment horizontal="center"/>
    </xf>
    <xf numFmtId="178" fontId="2" fillId="26" borderId="0" xfId="0" applyNumberFormat="1" applyFont="1" applyFill="1" applyBorder="1" applyAlignment="1">
      <alignment horizontal="center" vertical="center"/>
    </xf>
    <xf numFmtId="178" fontId="2" fillId="26" borderId="7" xfId="0" applyNumberFormat="1" applyFont="1" applyFill="1" applyBorder="1" applyAlignment="1">
      <alignment horizontal="center" vertical="center"/>
    </xf>
    <xf numFmtId="178" fontId="2" fillId="26" borderId="9" xfId="0" applyNumberFormat="1" applyFont="1" applyFill="1" applyBorder="1" applyAlignment="1">
      <alignment horizontal="center" vertical="center"/>
    </xf>
    <xf numFmtId="178" fontId="22" fillId="28" borderId="10" xfId="0" applyNumberFormat="1" applyFont="1" applyFill="1" applyBorder="1" applyAlignment="1">
      <alignment horizontal="center" vertical="center"/>
    </xf>
    <xf numFmtId="178" fontId="22" fillId="28" borderId="11" xfId="0" applyNumberFormat="1" applyFont="1" applyFill="1" applyBorder="1" applyAlignment="1">
      <alignment horizontal="center" vertical="center"/>
    </xf>
    <xf numFmtId="178" fontId="21" fillId="27" borderId="10" xfId="0" applyNumberFormat="1" applyFont="1" applyFill="1" applyBorder="1" applyAlignment="1">
      <alignment horizontal="center" vertical="center" wrapText="1"/>
    </xf>
    <xf numFmtId="178" fontId="21" fillId="27" borderId="11" xfId="0" applyNumberFormat="1" applyFont="1" applyFill="1" applyBorder="1" applyAlignment="1">
      <alignment horizontal="center" vertical="center" wrapText="1"/>
    </xf>
    <xf numFmtId="0" fontId="28" fillId="0" borderId="7" xfId="12" applyFont="1" applyBorder="1" applyAlignment="1">
      <alignment horizontal="center"/>
    </xf>
    <xf numFmtId="0" fontId="28" fillId="0" borderId="8" xfId="12" applyFont="1" applyBorder="1" applyAlignment="1">
      <alignment horizontal="center"/>
    </xf>
    <xf numFmtId="0" fontId="28" fillId="0" borderId="9" xfId="12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2" borderId="110" xfId="0" applyFont="1" applyFill="1" applyBorder="1" applyAlignment="1">
      <alignment horizontal="center"/>
    </xf>
    <xf numFmtId="0" fontId="2" fillId="32" borderId="111" xfId="0" applyFont="1" applyFill="1" applyBorder="1" applyAlignment="1">
      <alignment horizontal="center"/>
    </xf>
    <xf numFmtId="0" fontId="2" fillId="32" borderId="112" xfId="0" applyFont="1" applyFill="1" applyBorder="1" applyAlignment="1">
      <alignment horizontal="center"/>
    </xf>
    <xf numFmtId="0" fontId="2" fillId="32" borderId="113" xfId="0" applyFont="1" applyFill="1" applyBorder="1" applyAlignment="1">
      <alignment horizontal="center"/>
    </xf>
    <xf numFmtId="0" fontId="2" fillId="32" borderId="114" xfId="0" applyFont="1" applyFill="1" applyBorder="1" applyAlignment="1">
      <alignment horizontal="center"/>
    </xf>
    <xf numFmtId="0" fontId="2" fillId="3" borderId="107" xfId="0" applyFont="1" applyFill="1" applyBorder="1" applyAlignment="1">
      <alignment horizontal="center"/>
    </xf>
    <xf numFmtId="0" fontId="5" fillId="3" borderId="10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0" xfId="0" applyNumberFormat="1" applyFont="1" applyBorder="1"/>
    <xf numFmtId="0" fontId="0" fillId="0" borderId="37" xfId="0" applyNumberFormat="1" applyBorder="1"/>
    <xf numFmtId="0" fontId="0" fillId="0" borderId="50" xfId="0" applyNumberFormat="1" applyBorder="1"/>
    <xf numFmtId="0" fontId="0" fillId="0" borderId="51" xfId="0" applyNumberFormat="1" applyBorder="1"/>
    <xf numFmtId="0" fontId="0" fillId="0" borderId="82" xfId="0" applyNumberFormat="1" applyBorder="1"/>
    <xf numFmtId="0" fontId="0" fillId="0" borderId="0" xfId="0" applyNumberFormat="1" applyBorder="1"/>
    <xf numFmtId="0" fontId="0" fillId="0" borderId="52" xfId="0" applyNumberFormat="1" applyBorder="1"/>
    <xf numFmtId="0" fontId="0" fillId="0" borderId="53" xfId="0" applyNumberFormat="1" applyBorder="1"/>
    <xf numFmtId="0" fontId="0" fillId="0" borderId="32" xfId="0" applyNumberFormat="1" applyBorder="1"/>
    <xf numFmtId="0" fontId="0" fillId="0" borderId="54" xfId="0" applyNumberFormat="1" applyBorder="1"/>
    <xf numFmtId="169" fontId="0" fillId="0" borderId="34" xfId="4" applyNumberFormat="1" applyFont="1" applyFill="1" applyBorder="1"/>
    <xf numFmtId="169" fontId="0" fillId="0" borderId="31" xfId="4" applyNumberFormat="1" applyFont="1" applyFill="1" applyBorder="1"/>
    <xf numFmtId="169" fontId="0" fillId="0" borderId="31" xfId="0" applyNumberFormat="1" applyFont="1" applyFill="1" applyBorder="1"/>
    <xf numFmtId="175" fontId="3" fillId="0" borderId="3" xfId="3" applyNumberFormat="1" applyFont="1" applyFill="1" applyBorder="1"/>
    <xf numFmtId="175" fontId="3" fillId="0" borderId="41" xfId="3" applyNumberFormat="1" applyFont="1" applyFill="1" applyBorder="1"/>
    <xf numFmtId="175" fontId="3" fillId="0" borderId="33" xfId="3" applyNumberFormat="1" applyFont="1" applyFill="1" applyBorder="1"/>
    <xf numFmtId="0" fontId="3" fillId="0" borderId="37" xfId="3" applyNumberFormat="1" applyFont="1" applyFill="1" applyBorder="1"/>
    <xf numFmtId="4" fontId="3" fillId="0" borderId="91" xfId="3" applyNumberFormat="1" applyFont="1" applyFill="1" applyBorder="1"/>
    <xf numFmtId="0" fontId="3" fillId="0" borderId="40" xfId="3" applyNumberFormat="1" applyFont="1" applyFill="1" applyBorder="1"/>
    <xf numFmtId="4" fontId="3" fillId="0" borderId="123" xfId="3" applyNumberFormat="1" applyFont="1" applyFill="1" applyBorder="1"/>
    <xf numFmtId="0" fontId="3" fillId="0" borderId="42" xfId="3" applyNumberFormat="1" applyFont="1" applyFill="1" applyBorder="1"/>
    <xf numFmtId="4" fontId="3" fillId="0" borderId="122" xfId="3" applyNumberFormat="1" applyFont="1" applyFill="1" applyBorder="1"/>
    <xf numFmtId="0" fontId="3" fillId="0" borderId="91" xfId="3" applyNumberFormat="1" applyFont="1" applyFill="1" applyBorder="1"/>
    <xf numFmtId="0" fontId="3" fillId="0" borderId="123" xfId="1" applyNumberFormat="1" applyFont="1" applyFill="1" applyBorder="1"/>
    <xf numFmtId="0" fontId="3" fillId="0" borderId="122" xfId="1" applyNumberFormat="1" applyFont="1" applyFill="1" applyBorder="1"/>
    <xf numFmtId="0" fontId="3" fillId="0" borderId="3" xfId="0" applyNumberFormat="1" applyFont="1" applyFill="1" applyBorder="1"/>
    <xf numFmtId="0" fontId="3" fillId="0" borderId="41" xfId="0" applyNumberFormat="1" applyFont="1" applyFill="1" applyBorder="1"/>
    <xf numFmtId="0" fontId="3" fillId="0" borderId="33" xfId="0" applyNumberFormat="1" applyFont="1" applyFill="1" applyBorder="1"/>
    <xf numFmtId="0" fontId="3" fillId="0" borderId="3" xfId="3" applyNumberFormat="1" applyFont="1" applyFill="1" applyBorder="1"/>
    <xf numFmtId="0" fontId="3" fillId="0" borderId="41" xfId="3" applyNumberFormat="1" applyFont="1" applyFill="1" applyBorder="1"/>
    <xf numFmtId="0" fontId="3" fillId="0" borderId="33" xfId="3" applyNumberFormat="1" applyFont="1" applyFill="1" applyBorder="1"/>
    <xf numFmtId="176" fontId="1" fillId="0" borderId="34" xfId="4" applyNumberFormat="1" applyFont="1" applyFill="1" applyBorder="1"/>
    <xf numFmtId="176" fontId="1" fillId="0" borderId="31" xfId="4" applyNumberFormat="1" applyFont="1" applyFill="1" applyBorder="1"/>
    <xf numFmtId="176" fontId="3" fillId="0" borderId="3" xfId="4" applyNumberFormat="1" applyFont="1" applyFill="1" applyBorder="1"/>
    <xf numFmtId="176" fontId="3" fillId="0" borderId="41" xfId="4" applyNumberFormat="1" applyFont="1" applyFill="1" applyBorder="1"/>
    <xf numFmtId="176" fontId="3" fillId="0" borderId="33" xfId="4" applyNumberFormat="1" applyFont="1" applyFill="1" applyBorder="1"/>
    <xf numFmtId="0" fontId="0" fillId="0" borderId="2" xfId="3" applyFont="1" applyFill="1" applyBorder="1"/>
    <xf numFmtId="0" fontId="3" fillId="0" borderId="3" xfId="0" applyFont="1" applyFill="1" applyBorder="1"/>
    <xf numFmtId="0" fontId="3" fillId="0" borderId="41" xfId="0" applyFont="1" applyFill="1" applyBorder="1"/>
    <xf numFmtId="0" fontId="3" fillId="0" borderId="33" xfId="0" applyFont="1" applyFill="1" applyBorder="1"/>
    <xf numFmtId="0" fontId="3" fillId="0" borderId="40" xfId="0" applyNumberFormat="1" applyFont="1" applyFill="1" applyBorder="1"/>
    <xf numFmtId="0" fontId="3" fillId="0" borderId="37" xfId="0" applyNumberFormat="1" applyFont="1" applyFill="1" applyBorder="1"/>
    <xf numFmtId="0" fontId="3" fillId="0" borderId="42" xfId="0" applyNumberFormat="1" applyFont="1" applyFill="1" applyBorder="1"/>
    <xf numFmtId="14" fontId="10" fillId="12" borderId="50" xfId="10" applyNumberFormat="1" applyFont="1" applyFill="1" applyBorder="1"/>
    <xf numFmtId="14" fontId="10" fillId="12" borderId="0" xfId="10" applyNumberFormat="1" applyFont="1" applyFill="1" applyBorder="1"/>
    <xf numFmtId="14" fontId="10" fillId="12" borderId="32" xfId="10" applyNumberFormat="1" applyFont="1" applyFill="1" applyBorder="1"/>
    <xf numFmtId="0" fontId="20" fillId="0" borderId="3" xfId="8" applyFont="1" applyFill="1" applyBorder="1" applyAlignment="1">
      <alignment vertical="center"/>
    </xf>
    <xf numFmtId="0" fontId="20" fillId="0" borderId="41" xfId="8" applyFont="1" applyFill="1" applyBorder="1" applyAlignment="1">
      <alignment vertical="center"/>
    </xf>
    <xf numFmtId="0" fontId="20" fillId="0" borderId="33" xfId="8" applyFont="1" applyFill="1" applyBorder="1" applyAlignment="1">
      <alignment vertical="center"/>
    </xf>
    <xf numFmtId="0" fontId="0" fillId="0" borderId="82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54" xfId="0" applyBorder="1" applyAlignment="1">
      <alignment vertical="center"/>
    </xf>
  </cellXfs>
  <cellStyles count="17">
    <cellStyle name="Ênfase1" xfId="3" builtinId="29"/>
    <cellStyle name="Ênfase3" xfId="6" builtinId="37"/>
    <cellStyle name="Moeda" xfId="2" builtinId="4"/>
    <cellStyle name="Moeda 10" xfId="13"/>
    <cellStyle name="Moeda 3" xfId="16"/>
    <cellStyle name="Moeda 5" xfId="14"/>
    <cellStyle name="Normal" xfId="0" builtinId="0"/>
    <cellStyle name="Normal 10" xfId="12"/>
    <cellStyle name="Normal 3" xfId="8"/>
    <cellStyle name="Normal 4" xfId="15"/>
    <cellStyle name="Normal 5" xfId="10"/>
    <cellStyle name="Normal 5 2" xfId="11"/>
    <cellStyle name="Porcentagem" xfId="5" builtinId="5"/>
    <cellStyle name="Vírgula" xfId="1" builtinId="3"/>
    <cellStyle name="Vírgula 2 2" xfId="9"/>
    <cellStyle name="Vírgula 3" xfId="4"/>
    <cellStyle name="Vírgula 3 2" xfId="7"/>
  </cellStyles>
  <dxfs count="678">
    <dxf>
      <border diagonalUp="0" diagonalDown="0">
        <left/>
        <right style="thick">
          <color rgb="FFFF0000"/>
        </right>
        <top/>
        <bottom/>
        <vertical/>
        <horizontal/>
      </border>
    </dxf>
    <dxf>
      <numFmt numFmtId="0" formatCode="General"/>
      <border diagonalUp="0" diagonalDown="0">
        <left style="thick">
          <color rgb="FFFF0000"/>
        </left>
        <right/>
        <top/>
        <bottom/>
        <vertical/>
        <horizontal/>
      </border>
    </dxf>
    <dxf>
      <border diagonalUp="0" diagonalDown="0">
        <left/>
        <right style="thick">
          <color rgb="FFFF0000"/>
        </right>
        <top/>
        <bottom/>
        <vertical/>
        <horizontal/>
      </border>
    </dxf>
    <dxf>
      <numFmt numFmtId="0" formatCode="General"/>
      <border diagonalUp="0" diagonalDown="0">
        <left style="thick">
          <color rgb="FFFF0000"/>
        </left>
        <right/>
        <top/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ck">
          <color rgb="FFFF0000"/>
        </right>
        <top/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ck">
          <color rgb="FFFF0000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  <fill>
        <patternFill patternType="solid">
          <fgColor indexed="64"/>
          <bgColor theme="9" tint="0.3999755851924192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  <fill>
        <patternFill patternType="solid">
          <fgColor theme="6" tint="0.79998168889431442"/>
          <bgColor theme="6" tint="0.79998168889431442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6" tint="0.79998168889431442"/>
          <bgColor theme="6" tint="0.79998168889431442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numFmt numFmtId="0" formatCode="General"/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numFmt numFmtId="0" formatCode="General"/>
      <border diagonalUp="0" diagonalDown="0">
        <left/>
        <right style="thick">
          <color rgb="FFFF0000"/>
        </right>
        <top/>
        <bottom/>
        <vertical/>
        <horizontal/>
      </border>
    </dxf>
    <dxf>
      <numFmt numFmtId="0" formatCode="General"/>
    </dxf>
    <dxf>
      <numFmt numFmtId="0" formatCode="General"/>
      <border diagonalUp="0" diagonalDown="0">
        <left style="thick">
          <color rgb="FFFF0000"/>
        </left>
        <right/>
        <top/>
        <bottom/>
        <vertical/>
        <horizontal/>
      </border>
    </dxf>
    <dxf>
      <numFmt numFmtId="0" formatCode="General"/>
      <border diagonalUp="0" diagonalDown="0">
        <left/>
        <right style="thick">
          <color rgb="FFFF0000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ck">
          <color rgb="FFFF0000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theme="6"/>
        </patternFill>
      </fill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auto="1"/>
        </patternFill>
      </fill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35" formatCode="_-* #,##0.00_-;\-* #,##0.00_-;_-* &quot;-&quot;??_-;_-@_-"/>
      <fill>
        <patternFill patternType="solid">
          <fgColor indexed="64"/>
          <bgColor theme="9"/>
        </patternFill>
      </fill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4" formatCode="0.00%"/>
      <fill>
        <patternFill patternType="solid">
          <fgColor theme="6"/>
          <bgColor theme="6"/>
        </patternFill>
      </fill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/>
        <right style="thick">
          <color rgb="FFFF0000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ck">
          <color rgb="FFFF0000"/>
        </left>
        <right/>
        <top/>
        <bottom/>
        <vertical/>
        <horizontal/>
      </border>
    </dxf>
    <dxf>
      <numFmt numFmtId="35" formatCode="_-* #,##0.00_-;\-* #,##0.00_-;_-* &quot;-&quot;??_-;_-@_-"/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>
        <left/>
        <right style="thick">
          <color rgb="FFFF0000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ck">
          <color rgb="FFFF0000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5" formatCode="_(* #,##0.000_);_(* \(#,##0.000\);_(* &quot;-&quot;??_);_(@_)"/>
      <fill>
        <patternFill patternType="none">
          <fgColor indexed="64"/>
          <bgColor auto="1"/>
        </patternFill>
      </fill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numFmt numFmtId="0" formatCode="General"/>
    </dxf>
    <dxf>
      <numFmt numFmtId="0" formatCode="General"/>
      <border diagonalUp="0" diagonalDown="0" outline="0">
        <left/>
        <right style="thick">
          <color rgb="FFFF0000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 outline="0">
        <left style="thick">
          <color rgb="FFFF0000"/>
        </left>
        <right/>
        <top/>
        <bottom/>
      </border>
    </dxf>
    <dxf>
      <numFmt numFmtId="168" formatCode="[$-F400]h:mm:ss\ AM/PM"/>
    </dxf>
    <dxf>
      <numFmt numFmtId="168" formatCode="[$-F400]h:mm:ss\ AM/PM"/>
    </dxf>
    <dxf>
      <numFmt numFmtId="168" formatCode="[$-F400]h:mm:ss\ AM/PM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numFmt numFmtId="168" formatCode="[$-F400]h:mm:ss\ AM/PM"/>
    </dxf>
    <dxf>
      <numFmt numFmtId="168" formatCode="[$-F400]h:mm:ss\ AM/PM"/>
    </dxf>
    <dxf>
      <numFmt numFmtId="168" formatCode="[$-F400]h:mm:ss\ AM/PM"/>
    </dxf>
    <dxf>
      <numFmt numFmtId="168" formatCode="[$-F400]h:mm:ss\ AM/PM"/>
    </dxf>
    <dxf>
      <numFmt numFmtId="168" formatCode="[$-F400]h:mm:ss\ AM/PM"/>
    </dxf>
    <dxf>
      <numFmt numFmtId="168" formatCode="[$-F400]h:mm:ss\ AM/PM"/>
    </dxf>
    <dxf>
      <numFmt numFmtId="168" formatCode="[$-F400]h:mm:ss\ AM/PM"/>
    </dxf>
    <dxf>
      <numFmt numFmtId="168" formatCode="[$-F400]h:mm:ss\ AM/PM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1" formatCode="_-* #,##0.0000_-;\-* #,##0.00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3" formatCode="_(&quot;R$ &quot;* #,##0.00_);_(&quot;R$ &quot;* \(#,##0.00\);_(&quot;R$ &quot;* &quot;-&quot;?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83" formatCode="_(&quot;R$ &quot;* #,##0.00_);_(&quot;R$ &quot;* \(#,##0.00\);_(&quot;R$ &quot;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ck">
          <color rgb="FFFF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83" formatCode="_(&quot;R$ &quot;* #,##0.00_);_(&quot;R$ &quot;* \(#,##0.00\);_(&quot;R$ &quot;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83" formatCode="_(&quot;R$ &quot;* #,##0.00_);_(&quot;R$ &quot;* \(#,##0.00\);_(&quot;R$ &quot;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rgb="FFFF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ck">
          <color rgb="FFFF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9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rgb="FFFF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184" formatCode="ddd\ dd/mmm/yyyy"/>
    </dxf>
    <dxf>
      <numFmt numFmtId="184" formatCode="ddd\ dd/m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 style="thick">
          <color rgb="FFFF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ck">
          <color rgb="FFFF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_(* #,##0.00_);_(* \(#,##0.00\);_(* &quot;-&quot;??_);_(@_)"/>
      <fill>
        <patternFill patternType="none">
          <fgColor indexed="64"/>
          <bgColor auto="1"/>
        </patternFill>
      </fill>
      <border diagonalUp="0" diagonalDown="0">
        <left/>
        <right style="thick">
          <color rgb="FFFF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12" formatCode="ddd\ dd/mmm/yy"/>
      <border diagonalUp="0" diagonalDown="0">
        <left style="thick">
          <color rgb="FFFF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84" formatCode="ddd\ dd/m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164" formatCode="_-[$$-409]* #,##0.00_ ;_-[$$-409]* \-#,##0.00\ ;_-[$$-409]* &quot;-&quot;??_ ;_-@_ 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-0.499984740745262"/>
        </patternFill>
      </fill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  <border outline="0">
        <left style="thin">
          <color theme="0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35" formatCode="_-* #,##0.00_-;\-* #,##0.00_-;_-* &quot;-&quot;??_-;_-@_-"/>
      <fill>
        <patternFill patternType="solid">
          <fgColor indexed="64"/>
          <bgColor theme="9" tint="0.79998168889431442"/>
        </patternFill>
      </fill>
      <border diagonalUp="0" diagonalDown="0">
        <left/>
        <right style="thick">
          <color rgb="FFFF0000"/>
        </right>
        <top/>
        <bottom/>
        <vertical/>
        <horizontal/>
      </border>
    </dxf>
    <dxf>
      <numFmt numFmtId="182" formatCode="\$\ \ #,###.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ck">
          <color rgb="FFFF0000"/>
        </left>
        <right/>
        <top/>
        <bottom/>
        <vertical/>
        <horizontal/>
      </border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2" formatCode="&quot;R$&quot;\ #,##0.00;[Red]\-&quot;R$&quot;\ #,##0.00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ck">
          <color rgb="FFFF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9" formatCode="dd/mm/yyyy"/>
      <fill>
        <patternFill patternType="solid">
          <fgColor theme="9" tint="0.59999389629810485"/>
          <bgColor theme="9" tint="-0.249977111117893"/>
        </patternFill>
      </fill>
      <border outline="0">
        <left style="thin">
          <color theme="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9" formatCode="dd/mm/yyyy"/>
      <fill>
        <patternFill patternType="solid">
          <fgColor indexed="64"/>
          <bgColor theme="9" tint="-0.249977111117893"/>
        </patternFill>
      </fill>
      <border outline="0">
        <right style="thin">
          <color theme="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border outline="0">
        <right style="thin">
          <color theme="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theme="6"/>
        </patternFill>
      </fill>
      <border diagonalUp="0" diagonalDown="0">
        <left style="thick">
          <color rgb="FFFF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6" tint="0.59999389629810485"/>
          <bgColor theme="6" tint="0.5999938962981048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6" tint="0.59999389629810485"/>
          <bgColor theme="6" tint="0.5999938962981048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7" formatCode="000&quot;.&quot;000&quot;.&quot;000&quot;/&quot;0000\-00"/>
      <fill>
        <patternFill patternType="solid">
          <fgColor theme="6" tint="0.59999389629810485"/>
          <bgColor theme="6" tint="0.59999389629810485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6"/>
        </patternFill>
      </fill>
    </dxf>
    <dxf>
      <numFmt numFmtId="35" formatCode="_-* #,##0.00_-;\-* #,##0.00_-;_-* &quot;-&quot;??_-;_-@_-"/>
      <border diagonalUp="0" diagonalDown="0">
        <left/>
        <right style="thick">
          <color rgb="FFFF0000"/>
        </right>
        <top/>
        <bottom/>
        <vertical/>
        <horizontal/>
      </border>
    </dxf>
    <dxf>
      <numFmt numFmtId="35" formatCode="_-* #,##0.00_-;\-* #,##0.00_-;_-* &quot;-&quot;??_-;_-@_-"/>
    </dxf>
    <dxf>
      <numFmt numFmtId="166" formatCode="ddd\ dd/mm/yyyy"/>
    </dxf>
    <dxf>
      <numFmt numFmtId="0" formatCode="General"/>
      <border diagonalUp="0" diagonalDown="0">
        <left style="thick">
          <color rgb="FFFF0000"/>
        </left>
        <right/>
        <top/>
        <bottom/>
        <vertical/>
        <horizontal/>
      </border>
    </dxf>
    <dxf>
      <numFmt numFmtId="4" formatCode="#,##0.00"/>
    </dxf>
    <dxf>
      <numFmt numFmtId="4" formatCode="#,##0.00"/>
    </dxf>
    <dxf>
      <numFmt numFmtId="166" formatCode="ddd\ dd/mm/yyyy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79" formatCode="_(* #,##0.0_);_(* \(#,##0.0\);_(* &quot;-&quot;?_);_(@_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79" formatCode="_(* #,##0.0_);_(* \(#,##0.0\);_(* &quot;-&quot;?_);_(@_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78" formatCode="_(* #,##0_);_(* \(#,##0\);_(* &quot;-&quot;_);_(@_)"/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border outline="0">
        <left style="medium">
          <color indexed="62"/>
        </left>
        <right style="medium">
          <color indexed="62"/>
        </right>
        <top style="thin">
          <color indexed="62"/>
        </top>
        <bottom style="medium">
          <color indexed="62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indexed="62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4" formatCode="0.00%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78" formatCode="_(* #,##0_);_(* \(#,##0\);_(* &quot;-&quot;_);_(@_)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78" formatCode="_(* #,##0_);_(* \(#,##0\);_(* &quot;-&quot;_);_(@_)"/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border outline="0">
        <left style="medium">
          <color indexed="62"/>
        </left>
        <right style="medium">
          <color indexed="62"/>
        </right>
        <top style="thin">
          <color indexed="62"/>
        </top>
        <bottom style="medium">
          <color indexed="62"/>
        </bottom>
      </border>
    </dxf>
    <dxf>
      <border outline="0">
        <bottom style="thin">
          <color indexed="62"/>
        </bottom>
      </border>
    </dxf>
    <dxf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5" formatCode="_-* #,##0.00_-;\-* #,##0.00_-;_-* &quot;-&quot;??_-;_-@_-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80" formatCode="mm/yyyy"/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border outline="0">
        <left style="medium">
          <color indexed="62"/>
        </left>
        <right style="medium">
          <color indexed="62"/>
        </right>
        <top style="thin">
          <color indexed="62"/>
        </top>
        <bottom style="medium">
          <color indexed="62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 outline="0">
        <bottom style="thin">
          <color indexed="62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theme="6" tint="0.79998168889431442"/>
          <bgColor theme="6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ck">
          <color rgb="FFFF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theme="6" tint="0.79998168889431442"/>
          <bgColor theme="6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ck">
          <color rgb="FFFF0000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6"/>
          <bgColor theme="6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theme="6" tint="0.79998168889431442"/>
          <bgColor theme="6" tint="0.79998168889431442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11" formatCode="&quot;A entrega está agendada para &quot;ddd\ dd/mm/yyyy"/>
      <fill>
        <patternFill patternType="solid">
          <fgColor theme="6" tint="0.79998168889431442"/>
          <bgColor theme="6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ck">
          <color rgb="FFFF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6" tint="0.79998168889431442"/>
          <bgColor theme="6" tint="0.79998168889431442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6" tint="0.79998168889431442"/>
          <bgColor theme="6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ck">
          <color rgb="FFFF0000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6"/>
          <bgColor theme="6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theme="4"/>
          <bgColor auto="1"/>
        </patternFill>
      </fill>
    </dxf>
    <dxf>
      <border diagonalUp="0" diagonalDown="0">
        <left style="medium">
          <color theme="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6"/>
        </patternFill>
      </fill>
      <border diagonalUp="0" diagonalDown="0">
        <left/>
        <right style="thick">
          <color rgb="FFFF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6"/>
        </patternFill>
      </fill>
      <border diagonalUp="0" diagonalDown="0">
        <left style="thick">
          <color rgb="FFFF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6" tint="0.59999389629810485"/>
          <bgColor theme="6" tint="0.59999389629810485"/>
        </patternFill>
      </fill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6" tint="0.59999389629810485"/>
          <bgColor theme="6" tint="0.59999389629810485"/>
        </patternFill>
      </fill>
      <border diagonalUp="0" diagonalDown="0">
        <left/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.00_);_(* \(#,##0.0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.00_);_(* \(#,##0.0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.00_);_(* \(#,##0.0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35" formatCode="_-* #,##0.00_-;\-* #,##0.00_-;_-* &quot;-&quot;??_-;_-@_-"/>
      <fill>
        <patternFill patternType="solid">
          <fgColor theme="6"/>
          <bgColor theme="6"/>
        </patternFill>
      </fill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.00_);_(* \(#,##0.0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.00_);_(* \(#,##0.0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d\ 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theme="6" tint="0.79998168889431442"/>
          <bgColor theme="6" tint="0.79998168889431442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ck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ck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auto="1"/>
        </patternFill>
      </fill>
      <border diagonalUp="0" diagonalDown="0" outline="0">
        <left/>
        <right/>
        <top style="thick">
          <color theme="0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1" formatCode="ddd\ dd/mm/yyyy\ hh:mm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_(* #,##0.00_);_(* \(#,##0.00\);_(* &quot;-&quot;??_);_(@_)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  <fill>
        <patternFill patternType="solid">
          <fgColor theme="9" tint="0.59999389629810485"/>
          <bgColor theme="9" tint="0.59999389629810485"/>
        </patternFill>
      </fill>
      <border diagonalUp="0" diagonalDown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0" formatCode="General"/>
      <fill>
        <patternFill patternType="solid">
          <fgColor indexed="64"/>
          <bgColor theme="9"/>
        </patternFill>
      </fill>
      <border diagonalUp="0" diagonalDown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59999389629810485"/>
          <bgColor theme="9" tint="0.59999389629810485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0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ck">
          <color rgb="FFFF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ck">
          <color rgb="FFFF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border diagonalUp="0" diagonalDown="0">
        <left/>
        <right style="thick">
          <color rgb="FFFF0000"/>
        </right>
        <top/>
        <bottom/>
        <vertical/>
        <horizontal/>
      </border>
    </dxf>
    <dxf>
      <border diagonalUp="0" diagonalDown="0">
        <left style="thick">
          <color rgb="FFFF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border outline="0">
        <left style="thin">
          <color theme="5" tint="0.39997558519241921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 outline="0">
        <left/>
        <right/>
        <top style="thin">
          <color theme="0"/>
        </top>
        <bottom/>
      </border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_(* #,##0.00_);_(* \(#,##0.00\);_(* &quot;-&quot;??_);_(@_)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.00_);_(* \(#,##0.0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.00_);_(* \(#,##0.0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.00_);_(* \(#,##0.0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.00_);_(* \(#,##0.0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.00_);_(* \(#,##0.0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.00_);_(* \(#,##0.0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.00_);_(* \(#,##0.0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.00_);_(* \(#,##0.0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.00_);_(* \(#,##0.0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.00_);_(* \(#,##0.0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ck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0"/>
        </right>
        <top/>
        <bottom style="thick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d\ dd/mm/yyyy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d\ dd/mm/yy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d\ dd/mm/yyyy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d\ dd/mm/yy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d\ dd/mm/yyyy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d\ dd/mm/yy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d\ dd/mm/yyyy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d\ dd/mm/yy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d\ dd/mm/yyyy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d\ dd/mm/yy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d\ dd/mm/yyyy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d\ dd/mm/yy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d\ dd/mm/yyyy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d\ dd/mm/yy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d\ dd/mm/yyyy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d\ dd/mm/yy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d\ dd/mm/yyyy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d\ dd/mm/yy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d\ dd/mm/yyyy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d\ dd/mm/yy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d\ dd/mm/yyyy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ck">
          <color theme="0"/>
        </top>
        <bottom style="thin">
          <color theme="0"/>
        </bottom>
      </border>
    </dxf>
    <dxf>
      <font>
        <b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border diagonalUp="0" diagonalDown="0" outline="0">
        <left/>
        <right style="thin">
          <color theme="0"/>
        </right>
        <top/>
        <bottom style="thick">
          <color theme="0"/>
        </bottom>
      </border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_(* #,##0.00_);_(* \(#,##0.00\);_(* &quot;-&quot;??_);_(@_)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(* #,##0.00_);_(* \(#,##0.00\);_(* &quot;-&quot;??_);_(@_)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ddd\ 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5" formatCode="_(* #,##0.000_);_(* \(#,##0.00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d\ dd/mm/yyyy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5" formatCode="_(* #,##0.000_);_(* \(#,##0.000\);_(* &quot;-&quot;??_);_(@_)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numFmt numFmtId="2" formatCode="0.00"/>
      <fill>
        <patternFill patternType="solid">
          <fgColor indexed="64"/>
          <bgColor theme="9" tint="0.79998168889431442"/>
        </patternFill>
      </fill>
      <border diagonalUp="0" diagonalDown="0">
        <left style="thick">
          <color rgb="FFFF0000"/>
        </left>
        <right style="thick">
          <color rgb="FFFF0000"/>
        </right>
        <top/>
        <bottom/>
      </border>
      <protection locked="0" hidden="0"/>
    </dxf>
    <dxf>
      <numFmt numFmtId="4" formatCode="#,##0.00"/>
      <border outline="0">
        <right style="thick">
          <color rgb="FFFF0000"/>
        </right>
      </border>
      <protection locked="0" hidden="0"/>
    </dxf>
    <dxf>
      <numFmt numFmtId="4" formatCode="#,##0.00"/>
      <protection locked="0" hidden="0"/>
    </dxf>
    <dxf>
      <numFmt numFmtId="171" formatCode="ddd\ dd/mm/yyyy\ hh:mm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0" formatCode="General"/>
    </dxf>
    <dxf>
      <border diagonalUp="0" diagonalDown="0">
        <left/>
        <right style="thick">
          <color rgb="FFFF0000"/>
        </right>
        <top/>
        <bottom/>
        <vertical/>
        <horizontal/>
      </border>
    </dxf>
    <dxf>
      <numFmt numFmtId="2" formatCode="0.00"/>
      <border diagonalUp="0" diagonalDown="0">
        <left style="thick">
          <color rgb="FFFF0000"/>
        </left>
        <right/>
        <top/>
        <bottom/>
        <vertical/>
        <horizontal/>
      </border>
    </dxf>
    <dxf>
      <numFmt numFmtId="35" formatCode="_-* #,##0.00_-;\-* #,##0.00_-;_-* &quot;-&quot;??_-;_-@_-"/>
    </dxf>
    <dxf>
      <numFmt numFmtId="0" formatCode="General"/>
    </dxf>
    <dxf>
      <numFmt numFmtId="35" formatCode="_-* #,##0.00_-;\-* #,##0.00_-;_-* &quot;-&quot;??_-;_-@_-"/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-* #,##0.00_-;\-* #,##0.00_-;_-* &quot;-&quot;??_-;_-@_-"/>
    </dxf>
    <dxf>
      <numFmt numFmtId="0" formatCode="General"/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border diagonalUp="0" diagonalDown="0">
        <left/>
        <right style="thick">
          <color rgb="FFFF0000"/>
        </right>
        <top/>
        <bottom/>
        <vertical/>
        <horizontal/>
      </border>
    </dxf>
    <dxf>
      <border diagonalUp="0" diagonalDown="0">
        <left style="thick">
          <color rgb="FFFF0000"/>
        </left>
        <right/>
        <top/>
        <bottom/>
        <vertical/>
        <horizontal/>
      </border>
    </dxf>
    <dxf>
      <numFmt numFmtId="35" formatCode="_-* #,##0.00_-;\-* #,##0.00_-;_-* &quot;-&quot;??_-;_-@_-"/>
    </dxf>
    <dxf>
      <numFmt numFmtId="0" formatCode="General"/>
    </dxf>
    <dxf>
      <numFmt numFmtId="35" formatCode="_-* #,##0.00_-;\-* #,##0.00_-;_-* &quot;-&quot;??_-;_-@_-"/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numFmt numFmtId="0" formatCode="General"/>
    </dxf>
    <dxf>
      <font>
        <b/>
      </font>
    </dxf>
    <dxf>
      <numFmt numFmtId="0" formatCode="General"/>
    </dxf>
    <dxf>
      <font>
        <b/>
      </font>
    </dxf>
    <dxf>
      <numFmt numFmtId="2" formatCode="0.00"/>
    </dxf>
    <dxf>
      <font>
        <b/>
      </font>
    </dxf>
    <dxf>
      <numFmt numFmtId="2" formatCode="0.00"/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numFmt numFmtId="14" formatCode="0.00%"/>
    </dxf>
    <dxf>
      <numFmt numFmtId="174" formatCode="0.000%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35" formatCode="_-* #,##0.00_-;\-* #,##0.00_-;_-* &quot;-&quot;??_-;_-@_-"/>
      <fill>
        <patternFill patternType="solid">
          <fgColor theme="6"/>
          <bgColor theme="6"/>
        </patternFill>
      </fill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9" formatCode="dd/mm/yyyy"/>
      <fill>
        <patternFill patternType="solid">
          <fgColor theme="6" tint="0.79998168889431442"/>
          <bgColor theme="6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fill>
        <patternFill patternType="solid">
          <fgColor theme="6" tint="0.79998168889431442"/>
          <bgColor theme="6" tint="0.79998168889431442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9" formatCode="dd/mm/yyyy"/>
      <fill>
        <patternFill patternType="solid">
          <fgColor theme="6" tint="0.79998168889431442"/>
          <bgColor theme="6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 outline="0">
        <left/>
        <right/>
        <top style="thin">
          <color theme="0"/>
        </top>
        <bottom/>
      </border>
    </dxf>
    <dxf>
      <alignment horizontal="center" vertical="center" textRotation="0" wrapText="1" indent="0" justifyLastLine="0" shrinkToFit="0" readingOrder="0"/>
    </dxf>
    <dxf>
      <numFmt numFmtId="35" formatCode="_-* #,##0.00_-;\-* #,##0.00_-;_-* &quot;-&quot;??_-;_-@_-"/>
    </dxf>
    <dxf>
      <numFmt numFmtId="0" formatCode="General"/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numFmt numFmtId="35" formatCode="_-* #,##0.00_-;\-* #,##0.00_-;_-* &quot;-&quot;??_-;_-@_-"/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border outline="0">
        <top style="double">
          <color indexed="64"/>
        </top>
      </border>
    </dxf>
    <dxf>
      <alignment horizontal="center" vertical="center" textRotation="0" wrapText="1" indent="0" justifyLastLine="0" shrinkToFit="0" readingOrder="0"/>
    </dxf>
    <dxf>
      <numFmt numFmtId="19" formatCode="dd/mm/yyyy"/>
    </dxf>
    <dxf>
      <numFmt numFmtId="173" formatCode="000"/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numFmt numFmtId="19" formatCode="dd/mm/yyyy"/>
    </dxf>
    <dxf>
      <numFmt numFmtId="173" formatCode="000"/>
    </dxf>
    <dxf>
      <numFmt numFmtId="173" formatCode="000"/>
    </dxf>
    <dxf>
      <border outline="0">
        <top style="double">
          <color indexed="64"/>
        </top>
      </border>
    </dxf>
    <dxf>
      <numFmt numFmtId="19" formatCode="dd/mm/yyyy"/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numFmt numFmtId="19" formatCode="dd/mm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72" formatCode="ddd\ dd/mm/yyyy\ hh:mm:ss"/>
    </dxf>
    <dxf>
      <numFmt numFmtId="172" formatCode="ddd\ dd/mm/yyyy\ hh:mm:ss"/>
    </dxf>
    <dxf>
      <numFmt numFmtId="0" formatCode="General"/>
    </dxf>
    <dxf>
      <numFmt numFmtId="0" formatCode="General"/>
    </dxf>
    <dxf>
      <numFmt numFmtId="0" formatCode="General"/>
    </dxf>
    <dxf>
      <numFmt numFmtId="184" formatCode="ddd\ dd/m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numFmt numFmtId="0" formatCode="General"/>
    </dxf>
    <dxf>
      <numFmt numFmtId="0" formatCode="General"/>
    </dxf>
    <dxf>
      <numFmt numFmtId="166" formatCode="ddd\ dd/mm/yyyy"/>
    </dxf>
    <dxf>
      <font>
        <b/>
        <i val="0"/>
      </font>
      <fill>
        <patternFill>
          <bgColor rgb="FFFFC000"/>
        </patternFill>
      </fill>
    </dxf>
    <dxf>
      <numFmt numFmtId="35" formatCode="_-* #,##0.00_-;\-* #,##0.00_-;_-* &quot;-&quot;??_-;_-@_-"/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numFmt numFmtId="35" formatCode="_-* #,##0.00_-;\-* #,##0.00_-;_-* &quot;-&quot;??_-;_-@_-"/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numFmt numFmtId="0" formatCode="General"/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numFmt numFmtId="0" formatCode="General"/>
      <protection locked="1" hidden="1"/>
    </dxf>
    <dxf>
      <numFmt numFmtId="0" formatCode="General"/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numFmt numFmtId="0" formatCode="General"/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171" formatCode="ddd\ dd/mm/yyyy\ hh:mm"/>
    </dxf>
    <dxf>
      <numFmt numFmtId="4" formatCode="#,##0.00"/>
    </dxf>
    <dxf>
      <font>
        <b/>
      </font>
      <numFmt numFmtId="0" formatCode="General"/>
    </dxf>
    <dxf>
      <numFmt numFmtId="0" formatCode="General"/>
    </dxf>
    <dxf>
      <numFmt numFmtId="0" formatCode="General"/>
    </dxf>
    <dxf>
      <numFmt numFmtId="35" formatCode="_-* #,##0.00_-;\-* #,##0.00_-;_-* &quot;-&quot;??_-;_-@_-"/>
      <border diagonalUp="0" diagonalDown="0">
        <left style="thick">
          <color rgb="FFFF0000"/>
        </left>
        <right style="thick">
          <color rgb="FFFF0000"/>
        </right>
        <top/>
        <bottom/>
        <vertical/>
        <horizontal/>
      </border>
    </dxf>
    <dxf>
      <numFmt numFmtId="170" formatCode="_-* #,##0_-;\-* #,##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176" formatCode="_(* #,##0_);_(* \(#,##0\);_(* &quot;-&quot;??_);_(@_)"/>
    </dxf>
    <dxf>
      <alignment horizontal="left" vertical="center" textRotation="0" wrapText="1" indent="0" justifyLastLine="0" shrinkToFit="0" readingOrder="0"/>
    </dxf>
    <dxf>
      <protection locked="0" hidden="1"/>
    </dxf>
    <dxf>
      <font>
        <strike val="0"/>
        <outline val="0"/>
        <shadow val="0"/>
        <u val="none"/>
        <vertAlign val="baseline"/>
        <sz val="11"/>
        <color rgb="FFFFC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theme="8" tint="0.599963377788628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5999633777886288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9" formatCode="dd/mm/yyyy"/>
      <border diagonalUp="0" diagonalDown="0">
        <left/>
        <right style="thick">
          <color rgb="FFFF0000"/>
        </right>
        <top/>
        <bottom/>
      </border>
    </dxf>
    <dxf>
      <numFmt numFmtId="25" formatCode="hh:mm"/>
    </dxf>
    <dxf>
      <numFmt numFmtId="1" formatCode="0"/>
    </dxf>
    <dxf>
      <numFmt numFmtId="31" formatCode="[h]:mm:ss"/>
      <border diagonalUp="0" diagonalDown="0">
        <left style="thick">
          <color rgb="FFFF0000"/>
        </left>
        <right/>
        <top/>
        <bottom/>
      </border>
    </dxf>
    <dxf>
      <numFmt numFmtId="25" formatCode="hh:mm"/>
      <border outline="0">
        <right style="thick">
          <color rgb="FFFF0000"/>
        </right>
      </border>
    </dxf>
    <dxf>
      <numFmt numFmtId="25" formatCode="hh:mm"/>
    </dxf>
    <dxf>
      <numFmt numFmtId="25" formatCode="hh:mm"/>
    </dxf>
    <dxf>
      <numFmt numFmtId="25" formatCode="hh:mm"/>
    </dxf>
    <dxf>
      <numFmt numFmtId="25" formatCode="hh:mm"/>
    </dxf>
    <dxf>
      <numFmt numFmtId="25" formatCode="hh:mm"/>
    </dxf>
    <dxf>
      <numFmt numFmtId="21" formatCode="dd/mmm"/>
    </dxf>
    <dxf>
      <numFmt numFmtId="168" formatCode="[$-F400]h:mm:ss\ AM/PM"/>
    </dxf>
    <dxf>
      <numFmt numFmtId="168" formatCode="[$-F400]h:mm:ss\ AM/PM"/>
    </dxf>
    <dxf>
      <numFmt numFmtId="168" formatCode="[$-F400]h:mm:ss\ AM/PM"/>
    </dxf>
    <dxf>
      <numFmt numFmtId="168" formatCode="[$-F400]h:mm:ss\ AM/PM"/>
    </dxf>
    <dxf>
      <numFmt numFmtId="168" formatCode="[$-F400]h:mm:ss\ AM/PM"/>
    </dxf>
    <dxf>
      <numFmt numFmtId="168" formatCode="[$-F400]h:mm:ss\ AM/PM"/>
    </dxf>
    <dxf>
      <numFmt numFmtId="168" formatCode="[$-F400]h:mm:ss\ AM/PM"/>
    </dxf>
    <dxf>
      <numFmt numFmtId="167" formatCode="d/m/yy\ h:mm;@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[$R$-416]\ * #,##0.00_-;\-[$R$-416]\ * #,##0.00_-;_-[$R$-416]\ * &quot;-&quot;??_-;_-@_-"/>
      <fill>
        <patternFill patternType="none">
          <fgColor indexed="64"/>
          <bgColor indexed="65"/>
        </patternFill>
      </fill>
      <border diagonalUp="0" diagonalDown="0">
        <left style="thick">
          <color rgb="FFFF0000"/>
        </left>
        <right style="thick">
          <color rgb="FFFF0000"/>
        </right>
        <top style="thick">
          <color rgb="FFFF0000"/>
        </top>
        <bottom/>
        <vertical/>
        <horizontal/>
      </border>
    </dxf>
    <dxf>
      <border outline="0">
        <bottom style="thick">
          <color rgb="FFFF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 val="0"/>
        <i val="0"/>
        <color theme="1"/>
      </font>
      <fill>
        <patternFill>
          <bgColor theme="8" tint="0.39994506668294322"/>
        </patternFill>
      </fill>
    </dxf>
    <dxf>
      <font>
        <b val="0"/>
        <i val="0"/>
        <color theme="1"/>
      </font>
      <fill>
        <patternFill patternType="solid">
          <bgColor theme="8" tint="0.59996337778862885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color theme="1"/>
      </font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">
          <color theme="0"/>
        </vertical>
        <horizontal style="medium">
          <color theme="0"/>
        </horizontal>
      </border>
    </dxf>
    <dxf>
      <fill>
        <patternFill patternType="solid">
          <fgColor theme="9" tint="-0.24994659260841701"/>
          <bgColor theme="9" tint="-0.24994659260841701"/>
        </patternFill>
      </fill>
    </dxf>
    <dxf>
      <fill>
        <patternFill patternType="solid">
          <fgColor theme="9" tint="0.59999389629810485"/>
          <bgColor theme="9" tint="0.59999389629810485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solid">
          <fgColor theme="9" tint="-0.24994659260841701"/>
          <bgColor theme="9" tint="-0.24994659260841701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9" tint="-0.24994659260841701"/>
          <bgColor theme="9" tint="-0.499984740745262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9" tint="0.79998168889431442"/>
          <bgColor theme="9" tint="0.79998168889431442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2" defaultTableStyle="TableStyleMedium2" defaultPivotStyle="PivotStyleLight16">
    <tableStyle name="Tabela Atividade Clarify" pivot="0" count="7">
      <tableStyleElement type="wholeTable" dxfId="677"/>
      <tableStyleElement type="headerRow" dxfId="676"/>
      <tableStyleElement type="totalRow" dxfId="675"/>
      <tableStyleElement type="firstColumn" dxfId="674"/>
      <tableStyleElement type="lastColumn" dxfId="673"/>
      <tableStyleElement type="firstRowStripe" dxfId="672"/>
      <tableStyleElement type="firstColumnStripe" dxfId="671"/>
    </tableStyle>
    <tableStyle name="Tabela Clarify" pivot="0" count="9">
      <tableStyleElement type="wholeTable" dxfId="670"/>
      <tableStyleElement type="headerRow" dxfId="669"/>
      <tableStyleElement type="totalRow" dxfId="668"/>
      <tableStyleElement type="firstColumn" dxfId="667"/>
      <tableStyleElement type="lastColumn" dxfId="666"/>
      <tableStyleElement type="firstRowStripe" dxfId="665"/>
      <tableStyleElement type="secondRowStripe" dxfId="664"/>
      <tableStyleElement type="firstColumnStripe" dxfId="663"/>
      <tableStyleElement type="secondColumnStripe" dxfId="662"/>
    </tableStyle>
  </tableStyles>
  <colors>
    <mruColors>
      <color rgb="FF00FF00"/>
      <color rgb="FFFF00FF"/>
      <color rgb="FF3366FF"/>
      <color rgb="FFFF33CC"/>
      <color rgb="FFFF66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externalLink" Target="externalLinks/externalLink3.xml"/><Relationship Id="rId128" Type="http://schemas.openxmlformats.org/officeDocument/2006/relationships/externalLink" Target="externalLinks/externalLink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26" Type="http://schemas.openxmlformats.org/officeDocument/2006/relationships/externalLink" Target="externalLinks/externalLink6.xml"/><Relationship Id="rId134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externalLink" Target="externalLinks/externalLink4.xml"/><Relationship Id="rId12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externalLink" Target="externalLinks/externalLink2.xml"/><Relationship Id="rId130" Type="http://schemas.openxmlformats.org/officeDocument/2006/relationships/styles" Target="styles.xml"/><Relationship Id="rId135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sharedStrings" Target="sharedStrings.xml"/><Relationship Id="rId136" Type="http://schemas.openxmlformats.org/officeDocument/2006/relationships/customXml" Target="../customXml/item4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Lista de 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Pt>
            <c:idx val="1"/>
            <c:invertIfNegative val="0"/>
            <c:bubble3D val="0"/>
            <c:spPr>
              <a:noFill/>
              <a:ln w="9525" cap="flat" cmpd="sng" algn="ctr">
                <a:solidFill>
                  <a:srgbClr val="FFC000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CECC-4A77-A155-129D0B0DF74B}"/>
              </c:ext>
            </c:extLst>
          </c:dPt>
          <c:dPt>
            <c:idx val="2"/>
            <c:invertIfNegative val="0"/>
            <c:bubble3D val="0"/>
            <c:spPr>
              <a:noFill/>
              <a:ln w="9525" cap="flat" cmpd="sng" algn="ctr">
                <a:solidFill>
                  <a:srgbClr val="FF0000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6-CECC-4A77-A155-129D0B0DF74B}"/>
              </c:ext>
            </c:extLst>
          </c:dPt>
          <c:dPt>
            <c:idx val="3"/>
            <c:invertIfNegative val="0"/>
            <c:bubble3D val="0"/>
            <c:spPr>
              <a:noFill/>
              <a:ln w="9525" cap="flat" cmpd="sng" algn="ctr">
                <a:solidFill>
                  <a:srgbClr val="FFFF00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B-CECC-4A77-A155-129D0B0DF74B}"/>
              </c:ext>
            </c:extLst>
          </c:dPt>
          <c:dPt>
            <c:idx val="4"/>
            <c:invertIfNegative val="0"/>
            <c:bubble3D val="0"/>
            <c:spPr>
              <a:noFill/>
              <a:ln w="9525" cap="flat" cmpd="sng" algn="ctr">
                <a:solidFill>
                  <a:srgbClr val="00FF00"/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1B-CECC-4A77-A155-129D0B0DF74B}"/>
              </c:ext>
            </c:extLst>
          </c:dPt>
          <c:cat>
            <c:strRef>
              <c:f>'Colar Especial'!$B$1:$F$1</c:f>
              <c:strCache>
                <c:ptCount val="5"/>
                <c:pt idx="0">
                  <c:v>Red Label 1000ml</c:v>
                </c:pt>
                <c:pt idx="1">
                  <c:v>Blue Label 200ml</c:v>
                </c:pt>
                <c:pt idx="2">
                  <c:v>Jose Cuervo - Ouro</c:v>
                </c:pt>
                <c:pt idx="3">
                  <c:v>Jack Daniels 1000ml</c:v>
                </c:pt>
                <c:pt idx="4">
                  <c:v>Black Label 1000ml</c:v>
                </c:pt>
              </c:strCache>
            </c:strRef>
          </c:cat>
          <c:val>
            <c:numRef>
              <c:f>'Colar Especial'!$B$2:$F$2</c:f>
              <c:numCache>
                <c:formatCode>_-[$$-409]* #,##0.00_ ;_-[$$-409]* \-#,##0.00\ ;_-[$$-409]* "-"??_ ;_-@_ </c:formatCode>
                <c:ptCount val="5"/>
                <c:pt idx="0">
                  <c:v>21.558752997601921</c:v>
                </c:pt>
                <c:pt idx="1">
                  <c:v>64.724220623501196</c:v>
                </c:pt>
                <c:pt idx="2">
                  <c:v>21.558752997601921</c:v>
                </c:pt>
                <c:pt idx="3">
                  <c:v>28.752997601918466</c:v>
                </c:pt>
                <c:pt idx="4">
                  <c:v>40.743405275779381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CC-4A77-A155-129D0B0DF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918122096"/>
        <c:axId val="1918122640"/>
      </c:barChart>
      <c:catAx>
        <c:axId val="19181220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122640"/>
        <c:crosses val="autoZero"/>
        <c:auto val="1"/>
        <c:lblAlgn val="ctr"/>
        <c:lblOffset val="100"/>
        <c:noMultiLvlLbl val="0"/>
      </c:catAx>
      <c:valAx>
        <c:axId val="19181226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12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Multas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'Atividade 8 - Multas'!$B$1</c:f>
              <c:strCache>
                <c:ptCount val="1"/>
                <c:pt idx="0">
                  <c:v>Meta de Multas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'Atividade 8 - Multas'!$B$2:$B$10</c:f>
              <c:numCache>
                <c:formatCode>_-* #,##0_-;\-* #,##0_-;_-* "-"??_-;_-@_-</c:formatCode>
                <c:ptCount val="9"/>
                <c:pt idx="0">
                  <c:v>208111</c:v>
                </c:pt>
                <c:pt idx="1">
                  <c:v>898453</c:v>
                </c:pt>
                <c:pt idx="2">
                  <c:v>266726</c:v>
                </c:pt>
                <c:pt idx="3">
                  <c:v>628117</c:v>
                </c:pt>
                <c:pt idx="4">
                  <c:v>118923</c:v>
                </c:pt>
                <c:pt idx="5">
                  <c:v>197505</c:v>
                </c:pt>
                <c:pt idx="6">
                  <c:v>595422</c:v>
                </c:pt>
                <c:pt idx="7">
                  <c:v>812785</c:v>
                </c:pt>
                <c:pt idx="8">
                  <c:v>859228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5C-4191-9FF6-8B36546FA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18114480"/>
        <c:axId val="1918119376"/>
      </c:barChart>
      <c:lineChart>
        <c:grouping val="standard"/>
        <c:varyColors val="0"/>
        <c:ser>
          <c:idx val="2"/>
          <c:order val="1"/>
          <c:tx>
            <c:strRef>
              <c:f>'Atividade 8 - Multas'!$D$1</c:f>
              <c:strCache>
                <c:ptCount val="1"/>
                <c:pt idx="0">
                  <c:v>Arrecadadas Adaptadas</c:v>
                </c:pt>
              </c:strCache>
            </c:strRef>
          </c:tx>
          <c:spPr>
            <a:ln w="349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FFC000"/>
              </a:solidFill>
              <a:ln w="9525">
                <a:solidFill>
                  <a:schemeClr val="bg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'Atividade 8 - Multas'!$D$2:$D$10</c:f>
              <c:numCache>
                <c:formatCode>_(* #,##0.00_);_(* \(#,##0.00\);_(* "-"??_);_(@_)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5C-4191-9FF6-8B36546FA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8114480"/>
        <c:axId val="1918119376"/>
      </c:lineChart>
      <c:dateAx>
        <c:axId val="19181144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18119376"/>
        <c:crosses val="autoZero"/>
        <c:auto val="0"/>
        <c:lblOffset val="100"/>
        <c:baseTimeUnit val="days"/>
      </c:dateAx>
      <c:valAx>
        <c:axId val="191811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11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5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12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7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2.png"/><Relationship Id="rId1" Type="http://schemas.openxmlformats.org/officeDocument/2006/relationships/image" Target="../media/image41.emf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9.png"/><Relationship Id="rId1" Type="http://schemas.openxmlformats.org/officeDocument/2006/relationships/image" Target="../media/image48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0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54.xml.rels><?xml version="1.0" encoding="UTF-8" standalone="yes"?>
<Relationships xmlns="http://schemas.openxmlformats.org/package/2006/relationships"><Relationship Id="rId2" Type="http://schemas.microsoft.com/office/2007/relationships/hdphoto" Target="../media/hdphoto3.wdp"/><Relationship Id="rId1" Type="http://schemas.openxmlformats.org/officeDocument/2006/relationships/image" Target="../media/image52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3.pn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5.png"/><Relationship Id="rId1" Type="http://schemas.openxmlformats.org/officeDocument/2006/relationships/image" Target="../media/image54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6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7.tmp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8.tmp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9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0.png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2.png"/><Relationship Id="rId1" Type="http://schemas.openxmlformats.org/officeDocument/2006/relationships/image" Target="../media/image6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5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6.png"/></Relationships>
</file>

<file path=xl/drawings/_rels/drawing79.xml.rels><?xml version="1.0" encoding="UTF-8" standalone="yes"?>
<Relationships xmlns="http://schemas.openxmlformats.org/package/2006/relationships"><Relationship Id="rId2" Type="http://schemas.microsoft.com/office/2007/relationships/hdphoto" Target="../media/hdphoto4.wdp"/><Relationship Id="rId1" Type="http://schemas.openxmlformats.org/officeDocument/2006/relationships/image" Target="../media/image67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9.png"/><Relationship Id="rId1" Type="http://schemas.openxmlformats.org/officeDocument/2006/relationships/image" Target="../media/image68.png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1.png"/><Relationship Id="rId1" Type="http://schemas.openxmlformats.org/officeDocument/2006/relationships/image" Target="../media/image70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2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5.emf"/><Relationship Id="rId2" Type="http://schemas.openxmlformats.org/officeDocument/2006/relationships/image" Target="../media/image74.png"/><Relationship Id="rId1" Type="http://schemas.openxmlformats.org/officeDocument/2006/relationships/image" Target="../media/image73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8.png"/><Relationship Id="rId2" Type="http://schemas.openxmlformats.org/officeDocument/2006/relationships/image" Target="../media/image77.png"/><Relationship Id="rId1" Type="http://schemas.openxmlformats.org/officeDocument/2006/relationships/image" Target="../media/image76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9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25.png"/><Relationship Id="rId4" Type="http://schemas.openxmlformats.org/officeDocument/2006/relationships/image" Target="../media/image80.jpe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1.jpe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2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3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4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5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21.jpeg"/><Relationship Id="rId2" Type="http://schemas.openxmlformats.org/officeDocument/2006/relationships/image" Target="../media/image20.jpeg"/><Relationship Id="rId1" Type="http://schemas.openxmlformats.org/officeDocument/2006/relationships/image" Target="../media/image19.jpeg"/><Relationship Id="rId5" Type="http://schemas.openxmlformats.org/officeDocument/2006/relationships/image" Target="../media/image23.jpeg"/><Relationship Id="rId4" Type="http://schemas.openxmlformats.org/officeDocument/2006/relationships/image" Target="../media/image22.jpe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21.jpeg"/><Relationship Id="rId7" Type="http://schemas.openxmlformats.org/officeDocument/2006/relationships/image" Target="../media/image64.jpeg"/><Relationship Id="rId2" Type="http://schemas.openxmlformats.org/officeDocument/2006/relationships/image" Target="../media/image20.jpeg"/><Relationship Id="rId1" Type="http://schemas.openxmlformats.org/officeDocument/2006/relationships/image" Target="../media/image19.jpeg"/><Relationship Id="rId6" Type="http://schemas.openxmlformats.org/officeDocument/2006/relationships/image" Target="../media/image63.jpeg"/><Relationship Id="rId5" Type="http://schemas.openxmlformats.org/officeDocument/2006/relationships/image" Target="../media/image23.jpeg"/><Relationship Id="rId4" Type="http://schemas.openxmlformats.org/officeDocument/2006/relationships/image" Target="../media/image22.jpeg"/></Relationships>
</file>

<file path=xl/drawings/_rels/vmlDrawing4.vml.rels><?xml version="1.0" encoding="UTF-8" standalone="yes"?>
<Relationships xmlns="http://schemas.openxmlformats.org/package/2006/relationships"><Relationship Id="rId8" Type="http://schemas.openxmlformats.org/officeDocument/2006/relationships/image" Target="../media/image86.jpeg"/><Relationship Id="rId3" Type="http://schemas.openxmlformats.org/officeDocument/2006/relationships/image" Target="../media/image21.jpeg"/><Relationship Id="rId7" Type="http://schemas.openxmlformats.org/officeDocument/2006/relationships/image" Target="../media/image64.jpeg"/><Relationship Id="rId2" Type="http://schemas.openxmlformats.org/officeDocument/2006/relationships/image" Target="../media/image20.jpeg"/><Relationship Id="rId1" Type="http://schemas.openxmlformats.org/officeDocument/2006/relationships/image" Target="../media/image19.jpeg"/><Relationship Id="rId6" Type="http://schemas.openxmlformats.org/officeDocument/2006/relationships/image" Target="../media/image63.jpeg"/><Relationship Id="rId5" Type="http://schemas.openxmlformats.org/officeDocument/2006/relationships/image" Target="../media/image23.jpeg"/><Relationship Id="rId10" Type="http://schemas.openxmlformats.org/officeDocument/2006/relationships/image" Target="../media/image88.png"/><Relationship Id="rId4" Type="http://schemas.openxmlformats.org/officeDocument/2006/relationships/image" Target="../media/image22.jpeg"/><Relationship Id="rId9" Type="http://schemas.openxmlformats.org/officeDocument/2006/relationships/image" Target="../media/image8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1</xdr:row>
      <xdr:rowOff>76200</xdr:rowOff>
    </xdr:from>
    <xdr:to>
      <xdr:col>18</xdr:col>
      <xdr:colOff>417801</xdr:colOff>
      <xdr:row>24</xdr:row>
      <xdr:rowOff>132795</xdr:rowOff>
    </xdr:to>
    <xdr:grpSp>
      <xdr:nvGrpSpPr>
        <xdr:cNvPr id="3" name="Agrupar 2"/>
        <xdr:cNvGrpSpPr/>
      </xdr:nvGrpSpPr>
      <xdr:grpSpPr>
        <a:xfrm>
          <a:off x="1000125" y="266700"/>
          <a:ext cx="10390476" cy="4438095"/>
          <a:chOff x="1219200" y="200025"/>
          <a:chExt cx="10390476" cy="4438095"/>
        </a:xfrm>
      </xdr:grpSpPr>
      <xdr:pic>
        <xdr:nvPicPr>
          <xdr:cNvPr id="5" name="Imagem 4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19200" y="200025"/>
            <a:ext cx="10390476" cy="4438095"/>
          </a:xfrm>
          <a:prstGeom prst="rect">
            <a:avLst/>
          </a:prstGeom>
          <a:effectLst>
            <a:outerShdw blurRad="50800" dist="38100" dir="2700000" algn="tl" rotWithShape="0">
              <a:prstClr val="black">
                <a:alpha val="58000"/>
              </a:prstClr>
            </a:outerShdw>
          </a:effectLst>
        </xdr:spPr>
      </xdr:pic>
      <xdr:grpSp>
        <xdr:nvGrpSpPr>
          <xdr:cNvPr id="6" name="Agrupar 5"/>
          <xdr:cNvGrpSpPr/>
        </xdr:nvGrpSpPr>
        <xdr:grpSpPr>
          <a:xfrm>
            <a:off x="1609725" y="1600200"/>
            <a:ext cx="9696451" cy="1691118"/>
            <a:chOff x="1600200" y="1514475"/>
            <a:chExt cx="9696451" cy="1691118"/>
          </a:xfrm>
        </xdr:grpSpPr>
        <xdr:sp macro="" textlink="">
          <xdr:nvSpPr>
            <xdr:cNvPr id="7" name="Retângulo 6"/>
            <xdr:cNvSpPr/>
          </xdr:nvSpPr>
          <xdr:spPr>
            <a:xfrm>
              <a:off x="1600200" y="1514475"/>
              <a:ext cx="9696451" cy="1466850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prstTxWarp prst="textArchUp">
                <a:avLst/>
              </a:prstTxWarp>
              <a:noAutofit/>
            </a:bodyPr>
            <a:lstStyle/>
            <a:p>
              <a:pPr algn="ctr"/>
              <a:r>
                <a:rPr lang="pt-BR" sz="9600" b="1" cap="none" spc="0">
                  <a:ln w="22225">
                    <a:solidFill>
                      <a:sysClr val="windowText" lastClr="000000"/>
                    </a:solidFill>
                    <a:prstDash val="solid"/>
                  </a:ln>
                  <a:solidFill>
                    <a:schemeClr val="tx1"/>
                  </a:solidFill>
                  <a:effectLst/>
                  <a:latin typeface="Bradley Hand ITC" panose="03070402050302030203" pitchFamily="66" charset="0"/>
                </a:rPr>
                <a:t>TÉNICAS DE INTERVALOS</a:t>
              </a:r>
            </a:p>
          </xdr:txBody>
        </xdr:sp>
        <xdr:pic>
          <xdr:nvPicPr>
            <xdr:cNvPr id="8" name="Imagem 7"/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014607" y="1905000"/>
              <a:ext cx="1300593" cy="1300593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6</xdr:row>
      <xdr:rowOff>57150</xdr:rowOff>
    </xdr:from>
    <xdr:to>
      <xdr:col>14</xdr:col>
      <xdr:colOff>381000</xdr:colOff>
      <xdr:row>17</xdr:row>
      <xdr:rowOff>171450</xdr:rowOff>
    </xdr:to>
    <xdr:grpSp>
      <xdr:nvGrpSpPr>
        <xdr:cNvPr id="8" name="Agrupar 7"/>
        <xdr:cNvGrpSpPr/>
      </xdr:nvGrpSpPr>
      <xdr:grpSpPr>
        <a:xfrm>
          <a:off x="3829050" y="1200150"/>
          <a:ext cx="5086350" cy="2209800"/>
          <a:chOff x="123827" y="161927"/>
          <a:chExt cx="5086350" cy="2209800"/>
        </a:xfrm>
      </xdr:grpSpPr>
      <xdr:sp macro="" textlink="">
        <xdr:nvSpPr>
          <xdr:cNvPr id="12" name="CaixaDeTexto 11"/>
          <xdr:cNvSpPr txBox="1"/>
        </xdr:nvSpPr>
        <xdr:spPr>
          <a:xfrm>
            <a:off x="123827" y="161927"/>
            <a:ext cx="5086350" cy="2209800"/>
          </a:xfrm>
          <a:prstGeom prst="rect">
            <a:avLst/>
          </a:prstGeom>
          <a:solidFill>
            <a:srgbClr val="00206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1">
            <a:schemeClr val="accent5"/>
          </a:lnRef>
          <a:fillRef idx="3">
            <a:schemeClr val="accent5"/>
          </a:fillRef>
          <a:effectRef idx="2">
            <a:schemeClr val="accent5"/>
          </a:effectRef>
          <a:fontRef idx="minor">
            <a:schemeClr val="lt1"/>
          </a:fontRef>
        </xdr:style>
        <xdr:txBody>
          <a:bodyPr vertOverflow="clip" horzOverflow="clip" wrap="square" numCol="1" spcCol="360000" rtlCol="0" anchor="t">
            <a:noAutofit/>
          </a:bodyPr>
          <a:lstStyle/>
          <a:p>
            <a:r>
              <a:rPr lang="pt-BR" sz="1100" b="1" cap="small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CAPITULO</a:t>
            </a:r>
            <a:r>
              <a:rPr lang="pt-BR" sz="1100" b="1" cap="small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01</a:t>
            </a:r>
            <a:endParaRPr lang="pt-BR" sz="1100" b="1" cap="small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1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Conheça o intervalo normal de dados, a maneira clássica de trabalhar com os arquivos. Além disso, use e aplique os principais formatos. Neste capítulo, você aprenderá:</a:t>
            </a:r>
          </a:p>
          <a:p>
            <a:endParaRPr lang="pt-BR" sz="105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lvl="0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 </a:t>
            </a:r>
            <a:r>
              <a: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Congelamento</a:t>
            </a:r>
            <a:r>
              <a:rPr lang="pt-BR" sz="1100" b="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de Referências</a:t>
            </a:r>
            <a:endParaRPr lang="pt-BR" sz="105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lvl="1"/>
            <a:r>
              <a: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1.1 Referências Absolutas, Relativas e Mistas</a:t>
            </a:r>
          </a:p>
          <a:p>
            <a:pPr lvl="1"/>
            <a:r>
              <a: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	1.1.1</a:t>
            </a:r>
            <a:r>
              <a:rPr lang="pt-BR" sz="1100" b="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Congelar Linha</a:t>
            </a:r>
          </a:p>
          <a:p>
            <a:pPr lvl="1"/>
            <a:r>
              <a:rPr lang="pt-BR" sz="1100" b="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	1.1.2 Congelar Coluna</a:t>
            </a:r>
          </a:p>
          <a:p>
            <a:pPr lvl="1"/>
            <a:r>
              <a:rPr lang="pt-BR" sz="1100" b="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	1.1.3 Congelar Linha e Coluna</a:t>
            </a:r>
          </a:p>
          <a:p>
            <a:pPr lvl="1"/>
            <a:endParaRPr lang="pt-BR" sz="11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lvl="1"/>
            <a:endParaRPr lang="pt-BR" sz="11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cxnSp macro="">
        <xdr:nvCxnSpPr>
          <xdr:cNvPr id="10" name="Conector reto 9"/>
          <xdr:cNvCxnSpPr/>
        </xdr:nvCxnSpPr>
        <xdr:spPr>
          <a:xfrm>
            <a:off x="228600" y="1171575"/>
            <a:ext cx="4629151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Conector reto 10"/>
          <xdr:cNvCxnSpPr/>
        </xdr:nvCxnSpPr>
        <xdr:spPr>
          <a:xfrm>
            <a:off x="228600" y="495300"/>
            <a:ext cx="4629151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9</xdr:row>
      <xdr:rowOff>159835</xdr:rowOff>
    </xdr:from>
    <xdr:to>
      <xdr:col>3</xdr:col>
      <xdr:colOff>666750</xdr:colOff>
      <xdr:row>18</xdr:row>
      <xdr:rowOff>0</xdr:rowOff>
    </xdr:to>
    <xdr:grpSp>
      <xdr:nvGrpSpPr>
        <xdr:cNvPr id="10" name="Agrupar 9"/>
        <xdr:cNvGrpSpPr/>
      </xdr:nvGrpSpPr>
      <xdr:grpSpPr>
        <a:xfrm>
          <a:off x="28575" y="1988635"/>
          <a:ext cx="3590925" cy="1554665"/>
          <a:chOff x="28575" y="1988635"/>
          <a:chExt cx="3590925" cy="1554665"/>
        </a:xfrm>
      </xdr:grpSpPr>
      <xdr:sp macro="" textlink="">
        <xdr:nvSpPr>
          <xdr:cNvPr id="3" name="CaixaDeTexto 2"/>
          <xdr:cNvSpPr txBox="1"/>
        </xdr:nvSpPr>
        <xdr:spPr>
          <a:xfrm>
            <a:off x="28575" y="2066925"/>
            <a:ext cx="3590925" cy="1476375"/>
          </a:xfrm>
          <a:prstGeom prst="rect">
            <a:avLst/>
          </a:prstGeom>
          <a:solidFill>
            <a:srgbClr val="00206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5"/>
          </a:lnRef>
          <a:fillRef idx="3">
            <a:schemeClr val="accent5"/>
          </a:fillRef>
          <a:effectRef idx="3">
            <a:schemeClr val="accent5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lang="pt-BR" sz="1100" b="1">
                <a:solidFill>
                  <a:srgbClr val="FFC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CONGELAMENTO</a:t>
            </a:r>
            <a:endParaRPr lang="pt-BR" sz="1100" b="1" baseline="0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5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Neste exemplo, você aprendará:</a:t>
            </a:r>
          </a:p>
          <a:p>
            <a:pPr lvl="0"/>
            <a:endParaRPr lang="pt-BR" sz="100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lvl="0"/>
            <a:r>
              <a:rPr lang="pt-BR" sz="10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 Referência Absoluta</a:t>
            </a:r>
          </a:p>
          <a:p>
            <a:pPr lvl="0"/>
            <a:endParaRPr lang="en-US" sz="100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sp macro="" textlink="">
        <xdr:nvSpPr>
          <xdr:cNvPr id="9" name="Retângulo 8"/>
          <xdr:cNvSpPr/>
        </xdr:nvSpPr>
        <xdr:spPr>
          <a:xfrm>
            <a:off x="2532520" y="1988635"/>
            <a:ext cx="848855" cy="1344663"/>
          </a:xfrm>
          <a:prstGeom prst="rect">
            <a:avLst/>
          </a:prstGeom>
          <a:noFill/>
          <a:effectLst>
            <a:reflection blurRad="6350" stA="52000" endA="300" endPos="35000" dir="5400000" sy="-100000" algn="bl" rotWithShape="0"/>
          </a:effectLst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8000" b="1" cap="none" spc="0">
                <a:ln w="10160">
                  <a:solidFill>
                    <a:srgbClr val="FFC000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38100" dist="22860" dir="5400000" algn="tl" rotWithShape="0">
                    <a:srgbClr val="000000">
                      <a:alpha val="30000"/>
                    </a:srgbClr>
                  </a:outerShdw>
                </a:effectLst>
              </a:rPr>
              <a:t>$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10</xdr:row>
      <xdr:rowOff>114300</xdr:rowOff>
    </xdr:from>
    <xdr:to>
      <xdr:col>7</xdr:col>
      <xdr:colOff>180975</xdr:colOff>
      <xdr:row>23</xdr:row>
      <xdr:rowOff>142875</xdr:rowOff>
    </xdr:to>
    <xdr:grpSp>
      <xdr:nvGrpSpPr>
        <xdr:cNvPr id="10" name="Agrupar 9"/>
        <xdr:cNvGrpSpPr/>
      </xdr:nvGrpSpPr>
      <xdr:grpSpPr>
        <a:xfrm>
          <a:off x="47625" y="2057400"/>
          <a:ext cx="6629400" cy="2505075"/>
          <a:chOff x="6734175" y="85725"/>
          <a:chExt cx="6629400" cy="2505075"/>
        </a:xfrm>
      </xdr:grpSpPr>
      <xdr:sp macro="" textlink="">
        <xdr:nvSpPr>
          <xdr:cNvPr id="5" name="CaixaDeTexto 4"/>
          <xdr:cNvSpPr txBox="1"/>
        </xdr:nvSpPr>
        <xdr:spPr>
          <a:xfrm>
            <a:off x="6734175" y="85725"/>
            <a:ext cx="6629400" cy="2505075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pt-BR" sz="11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COTAÇÃO</a:t>
            </a:r>
          </a:p>
          <a:p>
            <a:endPara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 Multiplique os valores da coluna </a:t>
            </a:r>
            <a:r>
              <a:rPr lang="pt-BR" sz="10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US$</a:t>
            </a:r>
            <a:r>
              <a:rPr lang="pt-BR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com os valores da linha </a:t>
            </a:r>
            <a:r>
              <a:rPr lang="pt-BR" sz="10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Cotação</a:t>
            </a:r>
            <a:r>
              <a:rPr lang="pt-BR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para cada </a:t>
            </a:r>
          </a:p>
          <a:p>
            <a:r>
              <a:rPr lang="pt-BR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célula da tabela.</a:t>
            </a:r>
          </a:p>
          <a:p>
            <a:endParaRPr lang="pt-BR" sz="1000" b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9" name="Imagem 8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800850" y="885825"/>
            <a:ext cx="6504762" cy="1371429"/>
          </a:xfrm>
          <a:prstGeom prst="rect">
            <a:avLst/>
          </a:prstGeom>
          <a:effectLst>
            <a:reflection blurRad="6350" stA="26000" endPos="35000" dir="5400000" sy="-100000" algn="bl" rotWithShape="0"/>
          </a:effectLst>
        </xdr:spPr>
      </xdr:pic>
    </xdr:grpSp>
    <xdr:clientData/>
  </xdr:twoCellAnchor>
  <xdr:twoCellAnchor>
    <xdr:from>
      <xdr:col>7</xdr:col>
      <xdr:colOff>100013</xdr:colOff>
      <xdr:row>3</xdr:row>
      <xdr:rowOff>71438</xdr:rowOff>
    </xdr:from>
    <xdr:to>
      <xdr:col>7</xdr:col>
      <xdr:colOff>395288</xdr:colOff>
      <xdr:row>4</xdr:row>
      <xdr:rowOff>90488</xdr:rowOff>
    </xdr:to>
    <xdr:sp macro="" textlink="">
      <xdr:nvSpPr>
        <xdr:cNvPr id="3" name="Seta para Cima 2"/>
        <xdr:cNvSpPr/>
      </xdr:nvSpPr>
      <xdr:spPr>
        <a:xfrm rot="16200000">
          <a:off x="6638926" y="619125"/>
          <a:ext cx="209550" cy="295275"/>
        </a:xfrm>
        <a:prstGeom prst="upArrow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76201</xdr:colOff>
      <xdr:row>1</xdr:row>
      <xdr:rowOff>0</xdr:rowOff>
    </xdr:from>
    <xdr:to>
      <xdr:col>3</xdr:col>
      <xdr:colOff>371476</xdr:colOff>
      <xdr:row>2</xdr:row>
      <xdr:rowOff>9525</xdr:rowOff>
    </xdr:to>
    <xdr:sp macro="" textlink="">
      <xdr:nvSpPr>
        <xdr:cNvPr id="7" name="Seta para Cima 6"/>
        <xdr:cNvSpPr/>
      </xdr:nvSpPr>
      <xdr:spPr>
        <a:xfrm rot="16200000">
          <a:off x="3205164" y="157162"/>
          <a:ext cx="209550" cy="295275"/>
        </a:xfrm>
        <a:prstGeom prst="upArrow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423863</xdr:colOff>
      <xdr:row>10</xdr:row>
      <xdr:rowOff>90487</xdr:rowOff>
    </xdr:from>
    <xdr:to>
      <xdr:col>2</xdr:col>
      <xdr:colOff>633413</xdr:colOff>
      <xdr:row>11</xdr:row>
      <xdr:rowOff>185737</xdr:rowOff>
    </xdr:to>
    <xdr:sp macro="" textlink="">
      <xdr:nvSpPr>
        <xdr:cNvPr id="8" name="Seta para Cima 7"/>
        <xdr:cNvSpPr/>
      </xdr:nvSpPr>
      <xdr:spPr>
        <a:xfrm>
          <a:off x="2395538" y="2043112"/>
          <a:ext cx="209550" cy="295275"/>
        </a:xfrm>
        <a:prstGeom prst="upArrow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404812</xdr:colOff>
      <xdr:row>10</xdr:row>
      <xdr:rowOff>100012</xdr:rowOff>
    </xdr:from>
    <xdr:to>
      <xdr:col>4</xdr:col>
      <xdr:colOff>614362</xdr:colOff>
      <xdr:row>12</xdr:row>
      <xdr:rowOff>4762</xdr:rowOff>
    </xdr:to>
    <xdr:sp macro="" textlink="">
      <xdr:nvSpPr>
        <xdr:cNvPr id="9" name="Seta para Cima 8"/>
        <xdr:cNvSpPr/>
      </xdr:nvSpPr>
      <xdr:spPr>
        <a:xfrm>
          <a:off x="4395787" y="2052637"/>
          <a:ext cx="209550" cy="295275"/>
        </a:xfrm>
        <a:prstGeom prst="upArrow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28574</xdr:colOff>
      <xdr:row>3</xdr:row>
      <xdr:rowOff>355</xdr:rowOff>
    </xdr:from>
    <xdr:to>
      <xdr:col>10</xdr:col>
      <xdr:colOff>847725</xdr:colOff>
      <xdr:row>24</xdr:row>
      <xdr:rowOff>66675</xdr:rowOff>
    </xdr:to>
    <xdr:grpSp>
      <xdr:nvGrpSpPr>
        <xdr:cNvPr id="11" name="Agrupar 10"/>
        <xdr:cNvGrpSpPr/>
      </xdr:nvGrpSpPr>
      <xdr:grpSpPr>
        <a:xfrm>
          <a:off x="5781674" y="590905"/>
          <a:ext cx="5410201" cy="4104920"/>
          <a:chOff x="5781674" y="590905"/>
          <a:chExt cx="5410201" cy="4104920"/>
        </a:xfrm>
      </xdr:grpSpPr>
      <xdr:sp macro="" textlink="">
        <xdr:nvSpPr>
          <xdr:cNvPr id="2" name="CaixaDeTexto 1"/>
          <xdr:cNvSpPr txBox="1"/>
        </xdr:nvSpPr>
        <xdr:spPr>
          <a:xfrm>
            <a:off x="5781674" y="590905"/>
            <a:ext cx="5410201" cy="4104920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5"/>
          </a:lnRef>
          <a:fillRef idx="3">
            <a:schemeClr val="accent5"/>
          </a:fillRef>
          <a:effectRef idx="3">
            <a:schemeClr val="accent5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lang="pt-BR" sz="1100" b="1" baseline="0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LISTA DE PRODUTOS IMPORTADOS</a:t>
            </a:r>
          </a:p>
          <a:p>
            <a:endParaRPr lang="pt-BR" sz="105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 b="0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 </a:t>
            </a:r>
            <a:r>
              <a:rPr lang="pt-BR" sz="1000" b="1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Valor</a:t>
            </a:r>
          </a:p>
          <a:p>
            <a:pPr lvl="1"/>
            <a:r>
              <a:rPr lang="pt-BR" sz="100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Converta</a:t>
            </a:r>
            <a:r>
              <a:rPr lang="pt-BR" sz="1000" baseline="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o </a:t>
            </a:r>
            <a:r>
              <a:rPr lang="pt-BR" sz="1000" b="1" baseline="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Valor ($)</a:t>
            </a:r>
            <a:r>
              <a:rPr lang="pt-BR" sz="1000" baseline="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em </a:t>
            </a:r>
            <a:r>
              <a:rPr lang="pt-BR" sz="1000" b="1" baseline="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R$</a:t>
            </a:r>
            <a:r>
              <a:rPr lang="pt-BR" sz="1000" baseline="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, usando a </a:t>
            </a:r>
            <a:r>
              <a:rPr lang="pt-BR" sz="1000" b="1" baseline="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Cotação</a:t>
            </a:r>
            <a:endParaRPr lang="pt-BR" sz="1000" b="1">
              <a:solidFill>
                <a:schemeClr val="bg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lvl="0"/>
            <a:endParaRPr lang="pt-BR" sz="1000">
              <a:solidFill>
                <a:schemeClr val="bg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lvl="0"/>
            <a:r>
              <a:rPr lang="pt-BR" sz="100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2. </a:t>
            </a:r>
            <a:r>
              <a:rPr lang="pt-BR" sz="1000" b="1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Total Geral</a:t>
            </a:r>
          </a:p>
          <a:p>
            <a:pPr lvl="1"/>
            <a:r>
              <a:rPr lang="pt-BR" sz="1000" b="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Soma dos produtos</a:t>
            </a:r>
            <a:r>
              <a:rPr lang="pt-BR" sz="1000" b="0" baseline="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entre </a:t>
            </a:r>
            <a:r>
              <a:rPr lang="pt-BR" sz="1000" b="1" baseline="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Valor (R$)</a:t>
            </a:r>
            <a:r>
              <a:rPr lang="pt-BR" sz="1000" b="0" baseline="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e </a:t>
            </a:r>
            <a:r>
              <a:rPr lang="pt-BR" sz="1000" b="1" baseline="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Quantidade</a:t>
            </a:r>
            <a:endParaRPr lang="pt-BR" sz="1000">
              <a:solidFill>
                <a:schemeClr val="bg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lvl="0"/>
            <a:endParaRPr lang="en-US" sz="100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lvl="0"/>
            <a:r>
              <a:rPr lang="en-US" sz="10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3. </a:t>
            </a:r>
            <a:r>
              <a:rPr lang="en-US" sz="1000" b="1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Atacado/Varejo</a:t>
            </a:r>
            <a:endParaRPr lang="en-US" sz="10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lvl="1"/>
            <a:r>
              <a:rPr lang="en-US" sz="1000" b="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Quando a Quantidade estiver a partir de 10, exiba o texto </a:t>
            </a:r>
            <a:r>
              <a:rPr lang="en-US" sz="1000" b="1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Atacado</a:t>
            </a:r>
            <a:r>
              <a:rPr lang="en-US" sz="1000" b="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, caso contrário, exiba o texto </a:t>
            </a:r>
            <a:r>
              <a:rPr lang="en-US" sz="1000" b="1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Varejo</a:t>
            </a:r>
            <a:r>
              <a:rPr lang="en-US" sz="1000" b="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.</a:t>
            </a:r>
            <a:endParaRPr lang="en-US" sz="100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10" name="Imagem 9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971" b="98544" l="0" r="98667">
                        <a14:foregroundMark x1="190" y1="971" x2="24381" y2="18932"/>
                        <a14:foregroundMark x1="762" y1="17476" x2="22857" y2="2427"/>
                        <a14:foregroundMark x1="8190" y1="17961" x2="21333" y2="18932"/>
                        <a14:foregroundMark x1="23619" y1="7767" x2="24952" y2="17476"/>
                        <a14:foregroundMark x1="21333" y1="19903" x2="24190" y2="19417"/>
                        <a14:foregroundMark x1="39238" y1="2913" x2="60952" y2="19903"/>
                        <a14:foregroundMark x1="41333" y1="19417" x2="41333" y2="7282"/>
                        <a14:foregroundMark x1="44190" y1="15049" x2="49333" y2="16990"/>
                        <a14:foregroundMark x1="571" y1="32039" x2="98667" y2="98544"/>
                        <a14:foregroundMark x1="2857" y1="37379" x2="2667" y2="42718"/>
                        <a14:foregroundMark x1="59810" y1="3883" x2="59619" y2="14078"/>
                      </a14:backgroundRemoval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6000750" y="2543175"/>
            <a:ext cx="5000000" cy="1961905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104775</xdr:colOff>
      <xdr:row>0</xdr:row>
      <xdr:rowOff>57150</xdr:rowOff>
    </xdr:from>
    <xdr:to>
      <xdr:col>18</xdr:col>
      <xdr:colOff>298450</xdr:colOff>
      <xdr:row>16</xdr:row>
      <xdr:rowOff>85725</xdr:rowOff>
    </xdr:to>
    <xdr:grpSp>
      <xdr:nvGrpSpPr>
        <xdr:cNvPr id="5" name="Agrupar 4"/>
        <xdr:cNvGrpSpPr/>
      </xdr:nvGrpSpPr>
      <xdr:grpSpPr>
        <a:xfrm>
          <a:off x="7962900" y="57150"/>
          <a:ext cx="4699000" cy="3114675"/>
          <a:chOff x="7943850" y="66675"/>
          <a:chExt cx="4699000" cy="3114675"/>
        </a:xfrm>
      </xdr:grpSpPr>
      <xdr:sp macro="" textlink="">
        <xdr:nvSpPr>
          <xdr:cNvPr id="3" name="CaixaDeTexto 2"/>
          <xdr:cNvSpPr txBox="1"/>
        </xdr:nvSpPr>
        <xdr:spPr>
          <a:xfrm>
            <a:off x="7943850" y="66675"/>
            <a:ext cx="4699000" cy="3114675"/>
          </a:xfrm>
          <a:prstGeom prst="rect">
            <a:avLst/>
          </a:prstGeom>
          <a:solidFill>
            <a:schemeClr val="accent6">
              <a:lumMod val="75000"/>
            </a:schemeClr>
          </a:solidFill>
          <a:ln w="9525" cmpd="sng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50" b="1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TABUADA</a:t>
            </a:r>
          </a:p>
          <a:p>
            <a:endParaRPr lang="pt-BR" sz="100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Multiplique os valores da coluna com os valores da linha</a:t>
            </a:r>
            <a:endParaRPr lang="pt-BR" sz="1000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 baseline="0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para cada célula da tabela.</a:t>
            </a:r>
            <a:endParaRPr lang="pt-BR" sz="100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4" name="Imagem 3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144000" y="790575"/>
            <a:ext cx="2647619" cy="2361905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47625</xdr:colOff>
      <xdr:row>10</xdr:row>
      <xdr:rowOff>190500</xdr:rowOff>
    </xdr:from>
    <xdr:to>
      <xdr:col>11</xdr:col>
      <xdr:colOff>257175</xdr:colOff>
      <xdr:row>12</xdr:row>
      <xdr:rowOff>85725</xdr:rowOff>
    </xdr:to>
    <xdr:sp macro="" textlink="">
      <xdr:nvSpPr>
        <xdr:cNvPr id="9" name="Seta para Cima 8"/>
        <xdr:cNvSpPr/>
      </xdr:nvSpPr>
      <xdr:spPr>
        <a:xfrm rot="19189052">
          <a:off x="7905750" y="2114550"/>
          <a:ext cx="209550" cy="295275"/>
        </a:xfrm>
        <a:prstGeom prst="upArrow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8</xdr:row>
      <xdr:rowOff>138434</xdr:rowOff>
    </xdr:from>
    <xdr:to>
      <xdr:col>18</xdr:col>
      <xdr:colOff>352425</xdr:colOff>
      <xdr:row>16</xdr:row>
      <xdr:rowOff>161926</xdr:rowOff>
    </xdr:to>
    <xdr:grpSp>
      <xdr:nvGrpSpPr>
        <xdr:cNvPr id="11" name="Agrupar 10"/>
        <xdr:cNvGrpSpPr/>
      </xdr:nvGrpSpPr>
      <xdr:grpSpPr>
        <a:xfrm>
          <a:off x="1438275" y="1662434"/>
          <a:ext cx="9886950" cy="1547492"/>
          <a:chOff x="1781175" y="1605284"/>
          <a:chExt cx="9886950" cy="1547492"/>
        </a:xfrm>
      </xdr:grpSpPr>
      <xdr:sp macro="" textlink="">
        <xdr:nvSpPr>
          <xdr:cNvPr id="5" name="Retângulo 4"/>
          <xdr:cNvSpPr/>
        </xdr:nvSpPr>
        <xdr:spPr>
          <a:xfrm>
            <a:off x="1781175" y="1605284"/>
            <a:ext cx="9886950" cy="1547492"/>
          </a:xfrm>
          <a:prstGeom prst="rect">
            <a:avLst/>
          </a:prstGeom>
          <a:noFill/>
        </xdr:spPr>
        <xdr:txBody>
          <a:bodyPr wrap="none" lIns="91440" tIns="45720" rIns="91440" bIns="45720">
            <a:prstTxWarp prst="textArchUp">
              <a:avLst/>
            </a:prstTxWarp>
            <a:noAutofit/>
          </a:bodyPr>
          <a:lstStyle/>
          <a:p>
            <a:pPr algn="ctr"/>
            <a:r>
              <a:rPr lang="pt-BR" sz="9600" b="1" cap="none" spc="0" baseline="0">
                <a:ln w="0">
                  <a:solidFill>
                    <a:sysClr val="windowText" lastClr="000000"/>
                  </a:solidFill>
                </a:ln>
                <a:solidFill>
                  <a:schemeClr val="tx1"/>
                </a:solidFill>
                <a:effectLst>
                  <a:reflection blurRad="6350" stA="53000" endA="300" endPos="35500" dir="5400000" sy="-90000" algn="bl" rotWithShape="0"/>
                </a:effectLst>
                <a:latin typeface="Bradley Hand ITC" panose="03070402050302030203" pitchFamily="66" charset="0"/>
                <a:cs typeface="Microsoft Tai Le" panose="020B0502040204020203" pitchFamily="34" charset="0"/>
              </a:rPr>
              <a:t>COLAR ESPECIAL</a:t>
            </a:r>
            <a:endParaRPr lang="pt-BR" sz="9600" b="1" cap="none" spc="0">
              <a:ln w="0">
                <a:solidFill>
                  <a:sysClr val="windowText" lastClr="000000"/>
                </a:solidFill>
              </a:ln>
              <a:solidFill>
                <a:schemeClr val="tx1"/>
              </a:solidFill>
              <a:effectLst>
                <a:reflection blurRad="6350" stA="53000" endA="300" endPos="35500" dir="5400000" sy="-90000" algn="bl" rotWithShape="0"/>
              </a:effectLst>
              <a:latin typeface="Bradley Hand ITC" panose="03070402050302030203" pitchFamily="66" charset="0"/>
              <a:cs typeface="Microsoft Tai Le" panose="020B0502040204020203" pitchFamily="34" charset="0"/>
            </a:endParaRPr>
          </a:p>
        </xdr:txBody>
      </xdr:sp>
      <xdr:pic>
        <xdr:nvPicPr>
          <xdr:cNvPr id="9" name="Imagem 8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91250" y="1800225"/>
            <a:ext cx="1219200" cy="1219200"/>
          </a:xfrm>
          <a:prstGeom prst="rect">
            <a:avLst/>
          </a:prstGeom>
          <a:effectLst>
            <a:reflection blurRad="6350" stA="52000" endA="300" endPos="35000" dir="5400000" sy="-100000" algn="bl" rotWithShape="0"/>
          </a:effectLst>
        </xdr:spPr>
      </xdr:pic>
      <xdr:pic>
        <xdr:nvPicPr>
          <xdr:cNvPr id="10" name="Imagem 9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67300" y="1819275"/>
            <a:ext cx="1219200" cy="1219200"/>
          </a:xfrm>
          <a:prstGeom prst="rect">
            <a:avLst/>
          </a:prstGeom>
          <a:effectLst>
            <a:reflection blurRad="6350" stA="52000" endA="300" endPos="35000" dir="5400000" sy="-100000" algn="bl" rotWithShape="0"/>
          </a:effectLst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4</xdr:row>
      <xdr:rowOff>85725</xdr:rowOff>
    </xdr:from>
    <xdr:to>
      <xdr:col>14</xdr:col>
      <xdr:colOff>152400</xdr:colOff>
      <xdr:row>18</xdr:row>
      <xdr:rowOff>152401</xdr:rowOff>
    </xdr:to>
    <xdr:grpSp>
      <xdr:nvGrpSpPr>
        <xdr:cNvPr id="2" name="Agrupar 1"/>
        <xdr:cNvGrpSpPr/>
      </xdr:nvGrpSpPr>
      <xdr:grpSpPr>
        <a:xfrm>
          <a:off x="3600450" y="847725"/>
          <a:ext cx="5086350" cy="2733676"/>
          <a:chOff x="123827" y="161927"/>
          <a:chExt cx="5086350" cy="2733676"/>
        </a:xfrm>
      </xdr:grpSpPr>
      <xdr:sp macro="" textlink="">
        <xdr:nvSpPr>
          <xdr:cNvPr id="6" name="CaixaDeTexto 5"/>
          <xdr:cNvSpPr txBox="1"/>
        </xdr:nvSpPr>
        <xdr:spPr>
          <a:xfrm>
            <a:off x="123827" y="161927"/>
            <a:ext cx="5086350" cy="2733676"/>
          </a:xfrm>
          <a:prstGeom prst="rect">
            <a:avLst/>
          </a:prstGeom>
          <a:solidFill>
            <a:srgbClr val="00206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1">
            <a:schemeClr val="accent5"/>
          </a:lnRef>
          <a:fillRef idx="3">
            <a:schemeClr val="accent5"/>
          </a:fillRef>
          <a:effectRef idx="2">
            <a:schemeClr val="accent5"/>
          </a:effectRef>
          <a:fontRef idx="minor">
            <a:schemeClr val="lt1"/>
          </a:fontRef>
        </xdr:style>
        <xdr:txBody>
          <a:bodyPr vertOverflow="clip" horzOverflow="clip" wrap="square" numCol="1" spcCol="360000" rtlCol="0" anchor="t">
            <a:noAutofit/>
          </a:bodyPr>
          <a:lstStyle/>
          <a:p>
            <a:r>
              <a:rPr lang="pt-BR" sz="1100" b="1" cap="small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CAPITULO</a:t>
            </a:r>
            <a:r>
              <a:rPr lang="pt-BR" sz="1100" b="1" cap="small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02</a:t>
            </a:r>
            <a:endParaRPr lang="pt-BR" sz="1100" b="1" cap="small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1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Copiar e Colar “todo mundo sabe”, no entanto, neste capítulo você conhecerá algumas técnicas mais sofisticadas que tornarão seu dia a dia mais produtivo</a:t>
            </a:r>
          </a:p>
          <a:p>
            <a:r>
              <a: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e sofisticado:</a:t>
            </a:r>
          </a:p>
          <a:p>
            <a:endParaRPr lang="pt-BR" sz="105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lvl="0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 </a:t>
            </a:r>
            <a:r>
              <a:rPr lang="pt-BR" sz="1100" b="1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COLAR ESPECIAL</a:t>
            </a:r>
          </a:p>
          <a:p>
            <a:pPr lvl="1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1.1. Valores e Formato de Número</a:t>
            </a:r>
          </a:p>
          <a:p>
            <a:pPr lvl="1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1.2. Fórmulas e Formatos de Número</a:t>
            </a:r>
          </a:p>
          <a:p>
            <a:pPr lvl="1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1.3. Largura da Coluna</a:t>
            </a:r>
          </a:p>
          <a:p>
            <a:pPr lvl="1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1.4. Transpor</a:t>
            </a:r>
          </a:p>
          <a:p>
            <a:pPr lvl="1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1.5. Tudo, exceto bordas</a:t>
            </a:r>
          </a:p>
          <a:p>
            <a:pPr lvl="1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1.6. Vínculo</a:t>
            </a:r>
          </a:p>
          <a:p>
            <a:pPr lvl="1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1.7. Imagem com Vínculo</a:t>
            </a:r>
          </a:p>
          <a:p>
            <a:pPr lvl="1"/>
            <a:endParaRPr lang="pt-BR" sz="11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cxnSp macro="">
        <xdr:nvCxnSpPr>
          <xdr:cNvPr id="4" name="Conector reto 3"/>
          <xdr:cNvCxnSpPr/>
        </xdr:nvCxnSpPr>
        <xdr:spPr>
          <a:xfrm>
            <a:off x="219075" y="1123950"/>
            <a:ext cx="4629151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Conector reto 4"/>
          <xdr:cNvCxnSpPr/>
        </xdr:nvCxnSpPr>
        <xdr:spPr>
          <a:xfrm>
            <a:off x="228600" y="495300"/>
            <a:ext cx="4629151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10584</xdr:colOff>
      <xdr:row>4</xdr:row>
      <xdr:rowOff>21167</xdr:rowOff>
    </xdr:from>
    <xdr:to>
      <xdr:col>3</xdr:col>
      <xdr:colOff>148168</xdr:colOff>
      <xdr:row>11</xdr:row>
      <xdr:rowOff>154517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</xdr:row>
      <xdr:rowOff>78290</xdr:rowOff>
    </xdr:from>
    <xdr:to>
      <xdr:col>12</xdr:col>
      <xdr:colOff>204258</xdr:colOff>
      <xdr:row>10</xdr:row>
      <xdr:rowOff>189415</xdr:rowOff>
    </xdr:to>
    <xdr:grpSp>
      <xdr:nvGrpSpPr>
        <xdr:cNvPr id="11" name="Agrupar 10"/>
        <xdr:cNvGrpSpPr/>
      </xdr:nvGrpSpPr>
      <xdr:grpSpPr>
        <a:xfrm>
          <a:off x="8011583" y="681540"/>
          <a:ext cx="3590925" cy="1476375"/>
          <a:chOff x="8011583" y="681540"/>
          <a:chExt cx="3590925" cy="1476375"/>
        </a:xfrm>
      </xdr:grpSpPr>
      <xdr:sp macro="" textlink="">
        <xdr:nvSpPr>
          <xdr:cNvPr id="8" name="CaixaDeTexto 7"/>
          <xdr:cNvSpPr txBox="1"/>
        </xdr:nvSpPr>
        <xdr:spPr>
          <a:xfrm>
            <a:off x="8011583" y="681540"/>
            <a:ext cx="3590925" cy="1476375"/>
          </a:xfrm>
          <a:prstGeom prst="rect">
            <a:avLst/>
          </a:prstGeom>
          <a:solidFill>
            <a:srgbClr val="00206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5"/>
          </a:lnRef>
          <a:fillRef idx="3">
            <a:schemeClr val="accent5"/>
          </a:fillRef>
          <a:effectRef idx="3">
            <a:schemeClr val="accent5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lang="pt-BR" sz="1100" b="1">
                <a:solidFill>
                  <a:srgbClr val="FFC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COLAR ESPECIAL</a:t>
            </a:r>
            <a:endParaRPr lang="pt-BR" sz="1100" b="1" baseline="0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5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Neste exemplo, você deverá</a:t>
            </a:r>
            <a:r>
              <a:rPr lang="pt-BR" sz="10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copiar e colar,</a:t>
            </a:r>
          </a:p>
          <a:p>
            <a:r>
              <a:rPr lang="pt-BR" sz="10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usando a ferramenta COLAR ESPECIAL,</a:t>
            </a:r>
          </a:p>
          <a:p>
            <a:r>
              <a:rPr lang="pt-BR" sz="10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seguindo as indicações de cada quadro,</a:t>
            </a:r>
          </a:p>
          <a:p>
            <a:r>
              <a:rPr lang="pt-BR" sz="10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conforme abaixo.</a:t>
            </a:r>
            <a:endParaRPr lang="pt-BR" sz="100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lvl="0"/>
            <a:endParaRPr lang="en-US" sz="100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10" name="Imagem 9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551583" y="814917"/>
            <a:ext cx="1039283" cy="1039283"/>
          </a:xfrm>
          <a:prstGeom prst="rect">
            <a:avLst/>
          </a:prstGeom>
          <a:effectLst>
            <a:reflection blurRad="6350" stA="52000" endA="300" endPos="35000" dir="5400000" sy="-100000" algn="bl" rotWithShape="0"/>
          </a:effectLst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5</xdr:row>
      <xdr:rowOff>95250</xdr:rowOff>
    </xdr:from>
    <xdr:to>
      <xdr:col>13</xdr:col>
      <xdr:colOff>222250</xdr:colOff>
      <xdr:row>25</xdr:row>
      <xdr:rowOff>28576</xdr:rowOff>
    </xdr:to>
    <xdr:grpSp>
      <xdr:nvGrpSpPr>
        <xdr:cNvPr id="8" name="Agrupar 7"/>
        <xdr:cNvGrpSpPr/>
      </xdr:nvGrpSpPr>
      <xdr:grpSpPr>
        <a:xfrm>
          <a:off x="5972175" y="1057275"/>
          <a:ext cx="4765675" cy="3781426"/>
          <a:chOff x="5962650" y="1181100"/>
          <a:chExt cx="4765675" cy="3820816"/>
        </a:xfrm>
      </xdr:grpSpPr>
      <xdr:sp macro="" textlink="">
        <xdr:nvSpPr>
          <xdr:cNvPr id="5" name="CaixaDeTexto 4"/>
          <xdr:cNvSpPr txBox="1"/>
        </xdr:nvSpPr>
        <xdr:spPr>
          <a:xfrm>
            <a:off x="5962650" y="1181100"/>
            <a:ext cx="4765675" cy="3820816"/>
          </a:xfrm>
          <a:prstGeom prst="rect">
            <a:avLst/>
          </a:prstGeom>
          <a:solidFill>
            <a:schemeClr val="accent6">
              <a:lumMod val="75000"/>
            </a:schemeClr>
          </a:solidFill>
          <a:ln w="9525" cmpd="sng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50" b="1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COLAGENS</a:t>
            </a:r>
          </a:p>
          <a:p>
            <a:endParaRPr lang="pt-BR" sz="100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Realize a transposição</a:t>
            </a:r>
            <a:r>
              <a:rPr lang="pt-BR" sz="1000" baseline="0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da tabela acima, mantendo as</a:t>
            </a:r>
          </a:p>
          <a:p>
            <a:r>
              <a:rPr lang="pt-BR" sz="1000" baseline="0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fórmulas, </a:t>
            </a:r>
            <a:r>
              <a:rPr kumimoji="0" lang="pt-BR" sz="10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formatos e </a:t>
            </a:r>
            <a:r>
              <a:rPr lang="pt-BR" sz="1000" baseline="0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formatos de números, no entanto,</a:t>
            </a:r>
          </a:p>
          <a:p>
            <a:r>
              <a:rPr lang="pt-BR" sz="1000" baseline="0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não há necessidade de manter as bordas.</a:t>
            </a:r>
            <a:endParaRPr lang="pt-BR" sz="100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7" name="Imagem 6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229350" y="2116336"/>
            <a:ext cx="4209524" cy="2695238"/>
          </a:xfrm>
          <a:prstGeom prst="rect">
            <a:avLst/>
          </a:prstGeom>
          <a:effectLst>
            <a:reflection blurRad="6350" stA="19000" endPos="35000" dir="5400000" sy="-100000" algn="bl" rotWithShape="0"/>
          </a:effectLst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8</xdr:row>
      <xdr:rowOff>81284</xdr:rowOff>
    </xdr:from>
    <xdr:to>
      <xdr:col>18</xdr:col>
      <xdr:colOff>295275</xdr:colOff>
      <xdr:row>16</xdr:row>
      <xdr:rowOff>104776</xdr:rowOff>
    </xdr:to>
    <xdr:grpSp>
      <xdr:nvGrpSpPr>
        <xdr:cNvPr id="10" name="Agrupar 9"/>
        <xdr:cNvGrpSpPr/>
      </xdr:nvGrpSpPr>
      <xdr:grpSpPr>
        <a:xfrm>
          <a:off x="1381125" y="1605284"/>
          <a:ext cx="9886950" cy="1547492"/>
          <a:chOff x="1238250" y="1510034"/>
          <a:chExt cx="9886950" cy="1547492"/>
        </a:xfrm>
      </xdr:grpSpPr>
      <xdr:sp macro="" textlink="">
        <xdr:nvSpPr>
          <xdr:cNvPr id="7" name="Retângulo 6"/>
          <xdr:cNvSpPr/>
        </xdr:nvSpPr>
        <xdr:spPr>
          <a:xfrm>
            <a:off x="1238250" y="1510034"/>
            <a:ext cx="9886950" cy="1547492"/>
          </a:xfrm>
          <a:prstGeom prst="rect">
            <a:avLst/>
          </a:prstGeom>
          <a:noFill/>
        </xdr:spPr>
        <xdr:txBody>
          <a:bodyPr wrap="none" lIns="91440" tIns="45720" rIns="91440" bIns="45720">
            <a:prstTxWarp prst="textArchUp">
              <a:avLst/>
            </a:prstTxWarp>
            <a:noAutofit/>
          </a:bodyPr>
          <a:lstStyle/>
          <a:p>
            <a:pPr algn="ctr"/>
            <a:r>
              <a:rPr lang="pt-BR" sz="9600" b="1" cap="none" spc="0" baseline="0">
                <a:ln w="0">
                  <a:solidFill>
                    <a:sysClr val="windowText" lastClr="000000"/>
                  </a:solidFill>
                </a:ln>
                <a:solidFill>
                  <a:schemeClr val="tx1"/>
                </a:solidFill>
                <a:effectLst>
                  <a:reflection blurRad="6350" stA="53000" endA="300" endPos="35500" dir="5400000" sy="-90000" algn="bl" rotWithShape="0"/>
                </a:effectLst>
                <a:latin typeface="Bradley Hand ITC" panose="03070402050302030203" pitchFamily="66" charset="0"/>
              </a:rPr>
              <a:t>LISTAS PERSONALIZADAS</a:t>
            </a:r>
            <a:endParaRPr lang="pt-BR" sz="9600" b="1" cap="none" spc="0">
              <a:ln w="0">
                <a:solidFill>
                  <a:sysClr val="windowText" lastClr="000000"/>
                </a:solidFill>
              </a:ln>
              <a:solidFill>
                <a:schemeClr val="tx1"/>
              </a:solidFill>
              <a:effectLst>
                <a:reflection blurRad="6350" stA="53000" endA="300" endPos="35500" dir="5400000" sy="-90000" algn="bl" rotWithShape="0"/>
              </a:effectLst>
              <a:latin typeface="Bradley Hand ITC" panose="03070402050302030203" pitchFamily="66" charset="0"/>
            </a:endParaRPr>
          </a:p>
        </xdr:txBody>
      </xdr:sp>
      <xdr:pic>
        <xdr:nvPicPr>
          <xdr:cNvPr id="9" name="Imagem 8" descr="Afro-IP: 10 Reasons to follow European approach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38774" y="1888331"/>
            <a:ext cx="1330325" cy="997744"/>
          </a:xfrm>
          <a:prstGeom prst="rect">
            <a:avLst/>
          </a:prstGeom>
          <a:effectLst>
            <a:reflection blurRad="6350" stA="52000" endA="300" endPos="35000" dir="5400000" sy="-100000" algn="bl" rotWithShape="0"/>
          </a:effectLst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4</xdr:row>
      <xdr:rowOff>133349</xdr:rowOff>
    </xdr:from>
    <xdr:to>
      <xdr:col>14</xdr:col>
      <xdr:colOff>323850</xdr:colOff>
      <xdr:row>14</xdr:row>
      <xdr:rowOff>114300</xdr:rowOff>
    </xdr:to>
    <xdr:grpSp>
      <xdr:nvGrpSpPr>
        <xdr:cNvPr id="2" name="Agrupar 1"/>
        <xdr:cNvGrpSpPr/>
      </xdr:nvGrpSpPr>
      <xdr:grpSpPr>
        <a:xfrm>
          <a:off x="3476625" y="895349"/>
          <a:ext cx="5381625" cy="1885951"/>
          <a:chOff x="-171448" y="161926"/>
          <a:chExt cx="5381625" cy="1885951"/>
        </a:xfrm>
      </xdr:grpSpPr>
      <xdr:sp macro="" textlink="">
        <xdr:nvSpPr>
          <xdr:cNvPr id="6" name="CaixaDeTexto 5"/>
          <xdr:cNvSpPr txBox="1"/>
        </xdr:nvSpPr>
        <xdr:spPr>
          <a:xfrm>
            <a:off x="-171448" y="161926"/>
            <a:ext cx="5381625" cy="1885951"/>
          </a:xfrm>
          <a:prstGeom prst="rect">
            <a:avLst/>
          </a:prstGeom>
          <a:solidFill>
            <a:srgbClr val="00206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1">
            <a:schemeClr val="accent5"/>
          </a:lnRef>
          <a:fillRef idx="3">
            <a:schemeClr val="accent5"/>
          </a:fillRef>
          <a:effectRef idx="2">
            <a:schemeClr val="accent5"/>
          </a:effectRef>
          <a:fontRef idx="minor">
            <a:schemeClr val="lt1"/>
          </a:fontRef>
        </xdr:style>
        <xdr:txBody>
          <a:bodyPr vertOverflow="clip" horzOverflow="clip" wrap="square" numCol="1" spcCol="360000" rtlCol="0" anchor="t">
            <a:noAutofit/>
          </a:bodyPr>
          <a:lstStyle/>
          <a:p>
            <a:r>
              <a:rPr lang="pt-BR" sz="1100" b="1" cap="small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CAPITULO</a:t>
            </a:r>
            <a:r>
              <a:rPr lang="pt-BR" sz="1100" b="1" cap="small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03</a:t>
            </a:r>
            <a:endParaRPr lang="pt-BR" sz="1100" b="1" cap="small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1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No treinamento de Excel Fundamentos, foi demonstrado</a:t>
            </a:r>
          </a:p>
          <a:p>
            <a:r>
              <a: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como usar as listas automáticas que, foram definidas</a:t>
            </a:r>
          </a:p>
          <a:p>
            <a:r>
              <a: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pela Microsoft. Neste capítulo, você aprenderá a criar</a:t>
            </a:r>
          </a:p>
          <a:p>
            <a:r>
              <a: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a sua lista:</a:t>
            </a:r>
          </a:p>
          <a:p>
            <a:endParaRPr lang="pt-BR" sz="105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lvl="0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 </a:t>
            </a:r>
            <a:r>
              <a:rPr lang="pt-BR" sz="1100" b="1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LISTA PERSONALIZADA</a:t>
            </a:r>
          </a:p>
          <a:p>
            <a:pPr lvl="0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2. </a:t>
            </a:r>
            <a:r>
              <a:rPr lang="pt-BR" sz="1100" b="1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LISTA PERSONALIZADA COM LISTA PRÉ-DEFINIDA PELA MICROSOFT</a:t>
            </a:r>
          </a:p>
          <a:p>
            <a:pPr lvl="1"/>
            <a:endParaRPr lang="pt-BR" sz="11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cxnSp macro="">
        <xdr:nvCxnSpPr>
          <xdr:cNvPr id="4" name="Conector reto 3"/>
          <xdr:cNvCxnSpPr/>
        </xdr:nvCxnSpPr>
        <xdr:spPr>
          <a:xfrm>
            <a:off x="-85725" y="1266825"/>
            <a:ext cx="4962527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Conector reto 4"/>
          <xdr:cNvCxnSpPr/>
        </xdr:nvCxnSpPr>
        <xdr:spPr>
          <a:xfrm>
            <a:off x="-95250" y="495300"/>
            <a:ext cx="5000627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11</xdr:col>
      <xdr:colOff>542925</xdr:colOff>
      <xdr:row>8</xdr:row>
      <xdr:rowOff>142875</xdr:rowOff>
    </xdr:to>
    <xdr:grpSp>
      <xdr:nvGrpSpPr>
        <xdr:cNvPr id="6" name="Agrupar 5"/>
        <xdr:cNvGrpSpPr/>
      </xdr:nvGrpSpPr>
      <xdr:grpSpPr>
        <a:xfrm>
          <a:off x="4733925" y="190500"/>
          <a:ext cx="4143375" cy="1476375"/>
          <a:chOff x="4733925" y="190500"/>
          <a:chExt cx="4143375" cy="1476375"/>
        </a:xfrm>
      </xdr:grpSpPr>
      <xdr:sp macro="" textlink="">
        <xdr:nvSpPr>
          <xdr:cNvPr id="3" name="CaixaDeTexto 2"/>
          <xdr:cNvSpPr txBox="1"/>
        </xdr:nvSpPr>
        <xdr:spPr>
          <a:xfrm>
            <a:off x="4733925" y="190500"/>
            <a:ext cx="4143375" cy="1476375"/>
          </a:xfrm>
          <a:prstGeom prst="rect">
            <a:avLst/>
          </a:prstGeom>
          <a:solidFill>
            <a:srgbClr val="00206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5"/>
          </a:lnRef>
          <a:fillRef idx="3">
            <a:schemeClr val="accent5"/>
          </a:fillRef>
          <a:effectRef idx="3">
            <a:schemeClr val="accent5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lang="pt-BR" sz="1100" b="1">
                <a:solidFill>
                  <a:srgbClr val="FFC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LISTA</a:t>
            </a:r>
            <a:r>
              <a:rPr lang="pt-BR" sz="1100" b="1" baseline="0">
                <a:solidFill>
                  <a:srgbClr val="FFC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PERSONALIZADA</a:t>
            </a:r>
          </a:p>
          <a:p>
            <a:endParaRPr lang="pt-BR" sz="105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Neste exemplo, você deverá</a:t>
            </a:r>
            <a:r>
              <a:rPr lang="pt-BR" sz="10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copiar e colar,</a:t>
            </a:r>
          </a:p>
          <a:p>
            <a:r>
              <a:rPr lang="pt-BR" sz="10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somente os valores da Lista Aleatória (à direita)</a:t>
            </a:r>
          </a:p>
          <a:p>
            <a:r>
              <a:rPr lang="pt-BR" sz="10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sob o campo Vendedores (à esquerda).</a:t>
            </a:r>
            <a:endParaRPr lang="pt-BR" sz="100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lvl="0"/>
            <a:endParaRPr lang="en-US" sz="100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5" name="Imagem 4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543800" y="247650"/>
            <a:ext cx="1219200" cy="1219200"/>
          </a:xfrm>
          <a:prstGeom prst="rect">
            <a:avLst/>
          </a:prstGeom>
          <a:effectLst>
            <a:reflection blurRad="6350" stA="52000" endA="300" endPos="35000" dir="5400000" sy="-100000" algn="bl" rotWithShape="0"/>
          </a:effectLst>
        </xdr:spPr>
      </xdr:pic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18</xdr:row>
      <xdr:rowOff>38100</xdr:rowOff>
    </xdr:from>
    <xdr:to>
      <xdr:col>14</xdr:col>
      <xdr:colOff>247650</xdr:colOff>
      <xdr:row>40</xdr:row>
      <xdr:rowOff>19050</xdr:rowOff>
    </xdr:to>
    <xdr:grpSp>
      <xdr:nvGrpSpPr>
        <xdr:cNvPr id="13" name="Agrupar 12"/>
        <xdr:cNvGrpSpPr/>
      </xdr:nvGrpSpPr>
      <xdr:grpSpPr>
        <a:xfrm>
          <a:off x="28575" y="3467100"/>
          <a:ext cx="11277600" cy="4171950"/>
          <a:chOff x="333375" y="6715125"/>
          <a:chExt cx="11277600" cy="4171950"/>
        </a:xfrm>
      </xdr:grpSpPr>
      <xdr:sp macro="" textlink="">
        <xdr:nvSpPr>
          <xdr:cNvPr id="4" name="CaixaDeTexto 3"/>
          <xdr:cNvSpPr txBox="1"/>
        </xdr:nvSpPr>
        <xdr:spPr>
          <a:xfrm>
            <a:off x="333375" y="6715125"/>
            <a:ext cx="11277600" cy="4171950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pt-BR" sz="1000" b="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Utilize a lista personalizada de países e sequências alternadas no preenchimento dos </a:t>
            </a:r>
            <a:r>
              <a:rPr lang="pt-BR" sz="10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Meses</a:t>
            </a:r>
            <a:r>
              <a:rPr lang="pt-BR" sz="1000" b="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e </a:t>
            </a:r>
            <a:r>
              <a:rPr lang="pt-BR" sz="10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Trimestres</a:t>
            </a:r>
            <a:r>
              <a:rPr lang="pt-BR" sz="1000" b="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.</a:t>
            </a:r>
          </a:p>
          <a:p>
            <a:r>
              <a:rPr lang="pt-BR" sz="1000" b="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Ao concluir, transforme o intervalo de dados em Tabela.</a:t>
            </a:r>
          </a:p>
        </xdr:txBody>
      </xdr:sp>
      <xdr:pic>
        <xdr:nvPicPr>
          <xdr:cNvPr id="2" name="Imagem 1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38150" y="7315200"/>
            <a:ext cx="11066667" cy="3247619"/>
          </a:xfrm>
          <a:prstGeom prst="rect">
            <a:avLst/>
          </a:prstGeom>
          <a:effectLst>
            <a:reflection blurRad="6350" stA="31000" endPos="35000" dir="5400000" sy="-100000" algn="bl" rotWithShape="0"/>
          </a:effectLst>
        </xdr:spPr>
      </xdr:pic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3</xdr:row>
      <xdr:rowOff>109859</xdr:rowOff>
    </xdr:from>
    <xdr:to>
      <xdr:col>18</xdr:col>
      <xdr:colOff>447675</xdr:colOff>
      <xdr:row>24</xdr:row>
      <xdr:rowOff>142405</xdr:rowOff>
    </xdr:to>
    <xdr:grpSp>
      <xdr:nvGrpSpPr>
        <xdr:cNvPr id="9" name="Agrupar 8"/>
        <xdr:cNvGrpSpPr/>
      </xdr:nvGrpSpPr>
      <xdr:grpSpPr>
        <a:xfrm>
          <a:off x="1533525" y="681359"/>
          <a:ext cx="9886950" cy="4033046"/>
          <a:chOff x="1257300" y="500384"/>
          <a:chExt cx="9886950" cy="4033046"/>
        </a:xfrm>
      </xdr:grpSpPr>
      <xdr:pic>
        <xdr:nvPicPr>
          <xdr:cNvPr id="7" name="Imagem 6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colorTemperature colorTemp="47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3771900" y="771525"/>
            <a:ext cx="5209524" cy="3761905"/>
          </a:xfrm>
          <a:prstGeom prst="rect">
            <a:avLst/>
          </a:prstGeom>
          <a:effectLst>
            <a:glow rad="127000">
              <a:schemeClr val="accent1">
                <a:alpha val="0"/>
              </a:schemeClr>
            </a:glow>
            <a:reflection blurRad="6350" stA="52000" endA="300" endPos="35000" dir="5400000" sy="-100000" algn="bl" rotWithShape="0"/>
          </a:effectLst>
        </xdr:spPr>
      </xdr:pic>
      <xdr:sp macro="" textlink="">
        <xdr:nvSpPr>
          <xdr:cNvPr id="6" name="Retângulo 5"/>
          <xdr:cNvSpPr/>
        </xdr:nvSpPr>
        <xdr:spPr>
          <a:xfrm>
            <a:off x="1257300" y="500384"/>
            <a:ext cx="9886950" cy="1747516"/>
          </a:xfrm>
          <a:prstGeom prst="rect">
            <a:avLst/>
          </a:prstGeom>
          <a:noFill/>
        </xdr:spPr>
        <xdr:txBody>
          <a:bodyPr wrap="none" lIns="91440" tIns="45720" rIns="91440" bIns="45720">
            <a:prstTxWarp prst="textArchUp">
              <a:avLst/>
            </a:prstTxWarp>
            <a:noAutofit/>
          </a:bodyPr>
          <a:lstStyle/>
          <a:p>
            <a:pPr algn="ctr"/>
            <a:r>
              <a:rPr lang="pt-BR" sz="11500" b="1" cap="none" spc="0" baseline="0">
                <a:ln w="0">
                  <a:solidFill>
                    <a:sysClr val="windowText" lastClr="000000"/>
                  </a:solidFill>
                </a:ln>
                <a:solidFill>
                  <a:schemeClr val="tx1"/>
                </a:solidFill>
                <a:effectLst>
                  <a:reflection blurRad="6350" stA="53000" endA="300" endPos="35500" dir="5400000" sy="-90000" algn="bl" rotWithShape="0"/>
                </a:effectLst>
                <a:latin typeface="Bradley Hand ITC" panose="03070402050302030203" pitchFamily="66" charset="0"/>
              </a:rPr>
              <a:t>FORMATO DE NÚMERO PERSONALIZADO</a:t>
            </a:r>
            <a:endParaRPr lang="pt-BR" sz="11500" b="1" cap="none" spc="0">
              <a:ln w="0">
                <a:solidFill>
                  <a:sysClr val="windowText" lastClr="000000"/>
                </a:solidFill>
              </a:ln>
              <a:solidFill>
                <a:schemeClr val="tx1"/>
              </a:solidFill>
              <a:effectLst>
                <a:reflection blurRad="6350" stA="53000" endA="300" endPos="35500" dir="5400000" sy="-90000" algn="bl" rotWithShape="0"/>
              </a:effectLst>
              <a:latin typeface="Bradley Hand ITC" panose="03070402050302030203" pitchFamily="66" charset="0"/>
            </a:endParaRPr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1858434</xdr:colOff>
      <xdr:row>11</xdr:row>
      <xdr:rowOff>50801</xdr:rowOff>
    </xdr:from>
    <xdr:to>
      <xdr:col>6</xdr:col>
      <xdr:colOff>2505121</xdr:colOff>
      <xdr:row>23</xdr:row>
      <xdr:rowOff>60039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6609" y="2146301"/>
          <a:ext cx="8104762" cy="22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268817</xdr:colOff>
      <xdr:row>38</xdr:row>
      <xdr:rowOff>183091</xdr:rowOff>
    </xdr:from>
    <xdr:to>
      <xdr:col>6</xdr:col>
      <xdr:colOff>2422932</xdr:colOff>
      <xdr:row>77</xdr:row>
      <xdr:rowOff>1210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98017" y="7422091"/>
          <a:ext cx="5221165" cy="72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1954740</xdr:colOff>
      <xdr:row>23</xdr:row>
      <xdr:rowOff>128058</xdr:rowOff>
    </xdr:from>
    <xdr:to>
      <xdr:col>6</xdr:col>
      <xdr:colOff>2406719</xdr:colOff>
      <xdr:row>38</xdr:row>
      <xdr:rowOff>137225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92915" y="4509558"/>
          <a:ext cx="7910054" cy="28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1960033</xdr:colOff>
      <xdr:row>38</xdr:row>
      <xdr:rowOff>185209</xdr:rowOff>
    </xdr:from>
    <xdr:to>
      <xdr:col>2</xdr:col>
      <xdr:colOff>235675</xdr:colOff>
      <xdr:row>58</xdr:row>
      <xdr:rowOff>3780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98208" y="7424209"/>
          <a:ext cx="2666667" cy="3628571"/>
        </a:xfrm>
        <a:prstGeom prst="rect">
          <a:avLst/>
        </a:prstGeom>
      </xdr:spPr>
    </xdr:pic>
    <xdr:clientData/>
  </xdr:twoCellAnchor>
  <xdr:twoCellAnchor>
    <xdr:from>
      <xdr:col>1</xdr:col>
      <xdr:colOff>3219450</xdr:colOff>
      <xdr:row>0</xdr:row>
      <xdr:rowOff>171450</xdr:rowOff>
    </xdr:from>
    <xdr:to>
      <xdr:col>6</xdr:col>
      <xdr:colOff>1143000</xdr:colOff>
      <xdr:row>10</xdr:row>
      <xdr:rowOff>152400</xdr:rowOff>
    </xdr:to>
    <xdr:grpSp>
      <xdr:nvGrpSpPr>
        <xdr:cNvPr id="9" name="Agrupar 8"/>
        <xdr:cNvGrpSpPr/>
      </xdr:nvGrpSpPr>
      <xdr:grpSpPr>
        <a:xfrm>
          <a:off x="3857625" y="171450"/>
          <a:ext cx="5381625" cy="1885950"/>
          <a:chOff x="-171448" y="161926"/>
          <a:chExt cx="5381625" cy="1885950"/>
        </a:xfrm>
      </xdr:grpSpPr>
      <xdr:sp macro="" textlink="">
        <xdr:nvSpPr>
          <xdr:cNvPr id="13" name="CaixaDeTexto 12"/>
          <xdr:cNvSpPr txBox="1"/>
        </xdr:nvSpPr>
        <xdr:spPr>
          <a:xfrm>
            <a:off x="-171448" y="161926"/>
            <a:ext cx="5381625" cy="1885950"/>
          </a:xfrm>
          <a:prstGeom prst="rect">
            <a:avLst/>
          </a:prstGeom>
          <a:solidFill>
            <a:srgbClr val="00206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1">
            <a:schemeClr val="accent5"/>
          </a:lnRef>
          <a:fillRef idx="3">
            <a:schemeClr val="accent5"/>
          </a:fillRef>
          <a:effectRef idx="2">
            <a:schemeClr val="accent5"/>
          </a:effectRef>
          <a:fontRef idx="minor">
            <a:schemeClr val="lt1"/>
          </a:fontRef>
        </xdr:style>
        <xdr:txBody>
          <a:bodyPr vertOverflow="clip" horzOverflow="clip" wrap="square" numCol="1" spcCol="360000" rtlCol="0" anchor="t">
            <a:noAutofit/>
          </a:bodyPr>
          <a:lstStyle/>
          <a:p>
            <a:r>
              <a:rPr lang="pt-BR" sz="1100" b="1" cap="small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CAPITULO</a:t>
            </a:r>
            <a:r>
              <a:rPr lang="pt-BR" sz="1100" b="1" cap="small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04</a:t>
            </a:r>
            <a:endParaRPr lang="pt-BR" sz="1100" b="1" cap="small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1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1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Depois de ter conhecido como aplicar os principais formatos pré-definidos no Excel, você será convidado a criar os seus  Formatos, tratando valores monetários, Datas e Horas.</a:t>
            </a:r>
          </a:p>
          <a:p>
            <a:endParaRPr lang="pt-BR" sz="105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lvl="0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 </a:t>
            </a:r>
            <a:r>
              <a:rPr lang="pt-BR" sz="1100" b="1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FORMATO DE NÚMERO PERSONALIZADO</a:t>
            </a:r>
          </a:p>
          <a:p>
            <a:pPr lvl="0"/>
            <a:r>
              <a:rPr lang="pt-BR" sz="1100" b="0" u="none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   1.1. </a:t>
            </a:r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Formatar valores do tipo Número</a:t>
            </a:r>
          </a:p>
          <a:p>
            <a:pPr lvl="0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   1.2.</a:t>
            </a:r>
            <a:r>
              <a:rPr lang="pt-BR" sz="1100" b="0" u="none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Formatar valores de Datas</a:t>
            </a:r>
          </a:p>
          <a:p>
            <a:pPr lvl="0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   1.3.</a:t>
            </a:r>
            <a:r>
              <a:rPr lang="pt-BR" sz="1100" b="0" u="none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Formatar valores de Horas</a:t>
            </a:r>
          </a:p>
          <a:p>
            <a:pPr lvl="1"/>
            <a:endParaRPr lang="pt-BR" sz="11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cxnSp macro="">
        <xdr:nvCxnSpPr>
          <xdr:cNvPr id="11" name="Conector reto 10"/>
          <xdr:cNvCxnSpPr/>
        </xdr:nvCxnSpPr>
        <xdr:spPr>
          <a:xfrm>
            <a:off x="-95250" y="1143000"/>
            <a:ext cx="4962527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Conector reto 11"/>
          <xdr:cNvCxnSpPr/>
        </xdr:nvCxnSpPr>
        <xdr:spPr>
          <a:xfrm>
            <a:off x="-95250" y="495300"/>
            <a:ext cx="5000627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304798</xdr:colOff>
      <xdr:row>15</xdr:row>
      <xdr:rowOff>47625</xdr:rowOff>
    </xdr:from>
    <xdr:to>
      <xdr:col>12</xdr:col>
      <xdr:colOff>2124075</xdr:colOff>
      <xdr:row>25</xdr:row>
      <xdr:rowOff>28575</xdr:rowOff>
    </xdr:to>
    <xdr:sp macro="" textlink="">
      <xdr:nvSpPr>
        <xdr:cNvPr id="2" name="CaixaDeTexto 1"/>
        <xdr:cNvSpPr txBox="1"/>
      </xdr:nvSpPr>
      <xdr:spPr>
        <a:xfrm>
          <a:off x="10534648" y="2905125"/>
          <a:ext cx="1819277" cy="1885950"/>
        </a:xfrm>
        <a:prstGeom prst="rect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CEP</a:t>
          </a:r>
        </a:p>
        <a:p>
          <a:r>
            <a:rPr lang="pt-BR" sz="1000" b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00000-000</a:t>
          </a:r>
        </a:p>
        <a:p>
          <a:endParaRPr lang="pt-BR" sz="10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CPF</a:t>
          </a:r>
        </a:p>
        <a:p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000"."000"."000-00</a:t>
          </a:r>
        </a:p>
        <a:p>
          <a:endParaRPr lang="pt-BR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CNPJ</a:t>
          </a:r>
        </a:p>
        <a:p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000"."000"."000"/"0000-00</a:t>
          </a:r>
        </a:p>
        <a:p>
          <a:endParaRPr lang="pt-BR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="1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Distância</a:t>
          </a:r>
          <a:endParaRPr lang="pt-BR" sz="1000" b="1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#.##0 "km"</a:t>
          </a:r>
          <a:endParaRPr lang="pt-BR" sz="1000" b="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pt-BR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10</xdr:row>
      <xdr:rowOff>38100</xdr:rowOff>
    </xdr:from>
    <xdr:to>
      <xdr:col>7</xdr:col>
      <xdr:colOff>209550</xdr:colOff>
      <xdr:row>27</xdr:row>
      <xdr:rowOff>85725</xdr:rowOff>
    </xdr:to>
    <xdr:grpSp>
      <xdr:nvGrpSpPr>
        <xdr:cNvPr id="8" name="Agrupar 7"/>
        <xdr:cNvGrpSpPr/>
      </xdr:nvGrpSpPr>
      <xdr:grpSpPr>
        <a:xfrm>
          <a:off x="1152525" y="1971675"/>
          <a:ext cx="6600825" cy="3295650"/>
          <a:chOff x="6943725" y="190500"/>
          <a:chExt cx="6600825" cy="3295650"/>
        </a:xfrm>
      </xdr:grpSpPr>
      <xdr:sp macro="" textlink="">
        <xdr:nvSpPr>
          <xdr:cNvPr id="5" name="CaixaDeTexto 4"/>
          <xdr:cNvSpPr txBox="1"/>
        </xdr:nvSpPr>
        <xdr:spPr>
          <a:xfrm>
            <a:off x="6943725" y="190500"/>
            <a:ext cx="6600825" cy="3295650"/>
          </a:xfrm>
          <a:prstGeom prst="rect">
            <a:avLst/>
          </a:prstGeom>
          <a:solidFill>
            <a:schemeClr val="accent6">
              <a:lumMod val="75000"/>
            </a:schemeClr>
          </a:solidFill>
          <a:ln w="9525" cmpd="sng"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050" b="1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FORMATOS</a:t>
            </a:r>
          </a:p>
          <a:p>
            <a:endParaRPr lang="pt-BR" sz="100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 baseline="0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Formate os campos da tabela </a:t>
            </a:r>
            <a:r>
              <a:rPr lang="pt-BR" sz="1000" b="1" baseline="0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TblFormatos</a:t>
            </a:r>
            <a:r>
              <a:rPr lang="pt-BR" sz="1000" baseline="0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, de modo que, os dados possam ser </a:t>
            </a:r>
          </a:p>
          <a:p>
            <a:r>
              <a:rPr lang="pt-BR" sz="1000" baseline="0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interpretados com clareza.</a:t>
            </a:r>
            <a:endParaRPr lang="pt-BR" sz="100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7" name="Imagem 6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086600" y="1085850"/>
            <a:ext cx="6371429" cy="1980952"/>
          </a:xfrm>
          <a:prstGeom prst="rect">
            <a:avLst/>
          </a:prstGeom>
          <a:effectLst>
            <a:reflection blurRad="6350" stA="28000" endPos="35000" dir="5400000" sy="-100000" algn="bl" rotWithShape="0"/>
          </a:effectLst>
        </xdr:spPr>
      </xdr:pic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1663412</xdr:colOff>
      <xdr:row>7</xdr:row>
      <xdr:rowOff>162790</xdr:rowOff>
    </xdr:from>
    <xdr:to>
      <xdr:col>9</xdr:col>
      <xdr:colOff>1095375</xdr:colOff>
      <xdr:row>26</xdr:row>
      <xdr:rowOff>19050</xdr:rowOff>
    </xdr:to>
    <xdr:grpSp>
      <xdr:nvGrpSpPr>
        <xdr:cNvPr id="10" name="Agrupar 9"/>
        <xdr:cNvGrpSpPr/>
      </xdr:nvGrpSpPr>
      <xdr:grpSpPr>
        <a:xfrm>
          <a:off x="1663412" y="1524865"/>
          <a:ext cx="6432838" cy="3485285"/>
          <a:chOff x="1663412" y="1524865"/>
          <a:chExt cx="6432838" cy="3485285"/>
        </a:xfrm>
      </xdr:grpSpPr>
      <xdr:sp macro="" textlink="">
        <xdr:nvSpPr>
          <xdr:cNvPr id="3" name="CaixaDeTexto 2"/>
          <xdr:cNvSpPr txBox="1"/>
        </xdr:nvSpPr>
        <xdr:spPr>
          <a:xfrm>
            <a:off x="1663412" y="1524865"/>
            <a:ext cx="6432838" cy="3485285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pt-BR" sz="11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Total H.E</a:t>
            </a:r>
          </a:p>
          <a:p>
            <a:r>
              <a:rPr lang="pt-BR" sz="10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Calcule o total de horas extras </a:t>
            </a:r>
            <a:r>
              <a:rPr lang="pt-BR" sz="10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(Total H.E)</a:t>
            </a:r>
            <a:r>
              <a:rPr lang="pt-BR" sz="10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de cada funcionário.</a:t>
            </a:r>
          </a:p>
          <a:p>
            <a:endPara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1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Horas Decimal</a:t>
            </a:r>
            <a:endParaRPr lang="pt-BR" sz="11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 b="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Converta o </a:t>
            </a:r>
            <a:r>
              <a:rPr lang="pt-BR" sz="10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Total</a:t>
            </a:r>
            <a:r>
              <a:rPr lang="pt-BR" sz="1000" b="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pt-BR" sz="10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H.E </a:t>
            </a:r>
            <a:r>
              <a:rPr lang="pt-BR" sz="1000" b="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em Decimal</a:t>
            </a: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1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Situação</a:t>
            </a:r>
            <a:endParaRPr lang="pt-BR" sz="1100" b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 b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Para</a:t>
            </a:r>
            <a:r>
              <a:rPr lang="pt-BR" sz="1000" b="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funcionários com mais de 40 horas, agende o pagamento para 3 dias depois do fechamento, caso contrário, defina como Banco de horas.</a:t>
            </a:r>
            <a:endPara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5" name="Imagem 4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38450" y="3314700"/>
            <a:ext cx="4123809" cy="1190476"/>
          </a:xfrm>
          <a:prstGeom prst="rect">
            <a:avLst/>
          </a:prstGeom>
          <a:effectLst>
            <a:reflection blurRad="6350" stA="52000" endA="300" endPos="35000" dir="5400000" sy="-100000" algn="bl" rotWithShape="0"/>
          </a:effectLst>
        </xdr:spPr>
      </xdr:pic>
    </xdr:grp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5</xdr:row>
      <xdr:rowOff>14609</xdr:rowOff>
    </xdr:from>
    <xdr:to>
      <xdr:col>18</xdr:col>
      <xdr:colOff>161925</xdr:colOff>
      <xdr:row>20</xdr:row>
      <xdr:rowOff>180975</xdr:rowOff>
    </xdr:to>
    <xdr:grpSp>
      <xdr:nvGrpSpPr>
        <xdr:cNvPr id="8" name="Agrupar 7"/>
        <xdr:cNvGrpSpPr/>
      </xdr:nvGrpSpPr>
      <xdr:grpSpPr>
        <a:xfrm>
          <a:off x="1247775" y="967109"/>
          <a:ext cx="9886950" cy="3023866"/>
          <a:chOff x="1047750" y="633734"/>
          <a:chExt cx="9886950" cy="3023866"/>
        </a:xfrm>
      </xdr:grpSpPr>
      <xdr:sp macro="" textlink="">
        <xdr:nvSpPr>
          <xdr:cNvPr id="6" name="Retângulo 5"/>
          <xdr:cNvSpPr/>
        </xdr:nvSpPr>
        <xdr:spPr>
          <a:xfrm>
            <a:off x="1047750" y="633734"/>
            <a:ext cx="9886950" cy="1547492"/>
          </a:xfrm>
          <a:prstGeom prst="rect">
            <a:avLst/>
          </a:prstGeom>
          <a:noFill/>
        </xdr:spPr>
        <xdr:txBody>
          <a:bodyPr wrap="none" lIns="91440" tIns="45720" rIns="91440" bIns="45720">
            <a:prstTxWarp prst="textArchUp">
              <a:avLst/>
            </a:prstTxWarp>
            <a:noAutofit/>
          </a:bodyPr>
          <a:lstStyle/>
          <a:p>
            <a:pPr algn="ctr"/>
            <a:r>
              <a:rPr lang="pt-BR" sz="9600" b="1" cap="none" spc="0" baseline="0">
                <a:ln w="0">
                  <a:solidFill>
                    <a:sysClr val="windowText" lastClr="000000"/>
                  </a:solidFill>
                </a:ln>
                <a:solidFill>
                  <a:schemeClr val="tx1"/>
                </a:solidFill>
                <a:effectLst>
                  <a:reflection blurRad="6350" stA="53000" endA="300" endPos="35500" dir="5400000" sy="-90000" algn="bl" rotWithShape="0"/>
                </a:effectLst>
                <a:latin typeface="Bradley Hand ITC" panose="03070402050302030203" pitchFamily="66" charset="0"/>
              </a:rPr>
              <a:t>AUDITORIA DE FÓRMULAS</a:t>
            </a:r>
            <a:endParaRPr lang="pt-BR" sz="9600" b="1" cap="none" spc="0">
              <a:ln w="0">
                <a:solidFill>
                  <a:sysClr val="windowText" lastClr="000000"/>
                </a:solidFill>
              </a:ln>
              <a:solidFill>
                <a:schemeClr val="tx1"/>
              </a:solidFill>
              <a:effectLst>
                <a:reflection blurRad="6350" stA="53000" endA="300" endPos="35500" dir="5400000" sy="-90000" algn="bl" rotWithShape="0"/>
              </a:effectLst>
              <a:latin typeface="Bradley Hand ITC" panose="03070402050302030203" pitchFamily="66" charset="0"/>
            </a:endParaRPr>
          </a:p>
        </xdr:txBody>
      </xdr:sp>
      <xdr:pic>
        <xdr:nvPicPr>
          <xdr:cNvPr id="7" name="Imagem 6" descr="http://www.iso4all.com/iso4all/images/auditoria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752975" y="800100"/>
            <a:ext cx="2857500" cy="2857500"/>
          </a:xfrm>
          <a:prstGeom prst="rect">
            <a:avLst/>
          </a:prstGeom>
          <a:noFill/>
          <a:effectLst>
            <a:reflection blurRad="6350" stA="52000" endA="300" endPos="35000" dir="5400000" sy="-100000" algn="bl" rotWithShape="0"/>
          </a:effectLst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5</xdr:row>
      <xdr:rowOff>76200</xdr:rowOff>
    </xdr:from>
    <xdr:to>
      <xdr:col>14</xdr:col>
      <xdr:colOff>447675</xdr:colOff>
      <xdr:row>18</xdr:row>
      <xdr:rowOff>180975</xdr:rowOff>
    </xdr:to>
    <xdr:grpSp>
      <xdr:nvGrpSpPr>
        <xdr:cNvPr id="2" name="Agrupar 1"/>
        <xdr:cNvGrpSpPr/>
      </xdr:nvGrpSpPr>
      <xdr:grpSpPr>
        <a:xfrm>
          <a:off x="3600450" y="1028700"/>
          <a:ext cx="5381625" cy="2581275"/>
          <a:chOff x="-171448" y="161926"/>
          <a:chExt cx="5381625" cy="2581275"/>
        </a:xfrm>
      </xdr:grpSpPr>
      <xdr:sp macro="" textlink="">
        <xdr:nvSpPr>
          <xdr:cNvPr id="6" name="CaixaDeTexto 5"/>
          <xdr:cNvSpPr txBox="1"/>
        </xdr:nvSpPr>
        <xdr:spPr>
          <a:xfrm>
            <a:off x="-171448" y="161926"/>
            <a:ext cx="5381625" cy="2581275"/>
          </a:xfrm>
          <a:prstGeom prst="rect">
            <a:avLst/>
          </a:prstGeom>
          <a:solidFill>
            <a:srgbClr val="00206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1">
            <a:schemeClr val="accent5"/>
          </a:lnRef>
          <a:fillRef idx="3">
            <a:schemeClr val="accent5"/>
          </a:fillRef>
          <a:effectRef idx="2">
            <a:schemeClr val="accent5"/>
          </a:effectRef>
          <a:fontRef idx="minor">
            <a:schemeClr val="lt1"/>
          </a:fontRef>
        </xdr:style>
        <xdr:txBody>
          <a:bodyPr vertOverflow="clip" horzOverflow="clip" wrap="square" numCol="1" spcCol="360000" rtlCol="0" anchor="t">
            <a:noAutofit/>
          </a:bodyPr>
          <a:lstStyle/>
          <a:p>
            <a:r>
              <a:rPr lang="pt-BR" sz="1100" b="1" cap="small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CAPITULO</a:t>
            </a:r>
            <a:r>
              <a:rPr lang="pt-BR" sz="1100" b="1" cap="small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05</a:t>
            </a:r>
            <a:endParaRPr lang="pt-BR" sz="1100" b="1" cap="small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1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1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Já precisou entender como uma planilha foi construída?</a:t>
            </a:r>
          </a:p>
          <a:p>
            <a:r>
              <a:rPr lang="pt-BR" sz="11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Qual parte da fórmula está dando erro?</a:t>
            </a:r>
          </a:p>
          <a:p>
            <a:r>
              <a:rPr lang="pt-BR" sz="11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Este capítulo lhe proporcionará conhecimentos para rastrear os</a:t>
            </a:r>
          </a:p>
          <a:p>
            <a:r>
              <a:rPr lang="pt-BR" sz="11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valores de uma planilha, bem como identificar erros em cálculos. Os tópicos apresentados são:</a:t>
            </a:r>
          </a:p>
          <a:p>
            <a:endParaRPr lang="pt-BR" sz="105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lvl="0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 </a:t>
            </a:r>
            <a:r>
              <a:rPr lang="pt-BR" sz="1100" b="1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AUDITORIA DE FÓRMULAS</a:t>
            </a:r>
          </a:p>
          <a:p>
            <a:pPr lvl="1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1.1. Rastrear Precedentes</a:t>
            </a:r>
          </a:p>
          <a:p>
            <a:pPr lvl="1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1.2.</a:t>
            </a:r>
            <a:r>
              <a:rPr lang="pt-BR" sz="1100" b="0" u="none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Rastrear Dependentes</a:t>
            </a:r>
          </a:p>
          <a:p>
            <a:pPr lvl="1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1.3.</a:t>
            </a:r>
            <a:r>
              <a:rPr lang="pt-BR" sz="1100" b="0" u="none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Mostrar Fórmulas</a:t>
            </a:r>
          </a:p>
          <a:p>
            <a:pPr lvl="1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1.4. Verificação de Erros</a:t>
            </a:r>
          </a:p>
          <a:p>
            <a:pPr lvl="1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1.5. Avaliar Fórmulas</a:t>
            </a:r>
          </a:p>
          <a:p>
            <a:pPr lvl="1"/>
            <a:endParaRPr lang="pt-BR" sz="11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cxnSp macro="">
        <xdr:nvCxnSpPr>
          <xdr:cNvPr id="4" name="Conector reto 3"/>
          <xdr:cNvCxnSpPr/>
        </xdr:nvCxnSpPr>
        <xdr:spPr>
          <a:xfrm>
            <a:off x="-85725" y="1409700"/>
            <a:ext cx="4962527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Conector reto 4"/>
          <xdr:cNvCxnSpPr/>
        </xdr:nvCxnSpPr>
        <xdr:spPr>
          <a:xfrm>
            <a:off x="-95250" y="495300"/>
            <a:ext cx="5000627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0</xdr:row>
      <xdr:rowOff>123825</xdr:rowOff>
    </xdr:from>
    <xdr:to>
      <xdr:col>11</xdr:col>
      <xdr:colOff>581025</xdr:colOff>
      <xdr:row>6</xdr:row>
      <xdr:rowOff>133350</xdr:rowOff>
    </xdr:to>
    <xdr:sp macro="" textlink="">
      <xdr:nvSpPr>
        <xdr:cNvPr id="3" name="CaixaDeTexto 2"/>
        <xdr:cNvSpPr txBox="1"/>
      </xdr:nvSpPr>
      <xdr:spPr>
        <a:xfrm>
          <a:off x="3857625" y="123825"/>
          <a:ext cx="4219575" cy="1171575"/>
        </a:xfrm>
        <a:prstGeom prst="rect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rgbClr val="FFC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FÓRMULAS 3D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1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Calcule o total para cada cidade de acordo com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os meses. Ao final, aplique Rastrear Precedentes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sobre o resultado.</a:t>
          </a:r>
          <a:endParaRPr lang="pt-BR" sz="1000" b="0" baseline="0">
            <a:solidFill>
              <a:schemeClr val="bg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pt-BR" sz="1000" baseline="0">
            <a:solidFill>
              <a:schemeClr val="bg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pt-BR" sz="10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438151</xdr:colOff>
      <xdr:row>1</xdr:row>
      <xdr:rowOff>56430</xdr:rowOff>
    </xdr:from>
    <xdr:to>
      <xdr:col>20</xdr:col>
      <xdr:colOff>1</xdr:colOff>
      <xdr:row>16</xdr:row>
      <xdr:rowOff>142875</xdr:rowOff>
    </xdr:to>
    <xdr:grpSp>
      <xdr:nvGrpSpPr>
        <xdr:cNvPr id="2" name="Agrupar 1"/>
        <xdr:cNvGrpSpPr/>
      </xdr:nvGrpSpPr>
      <xdr:grpSpPr>
        <a:xfrm>
          <a:off x="1047751" y="246930"/>
          <a:ext cx="11144250" cy="2943945"/>
          <a:chOff x="1047751" y="246930"/>
          <a:chExt cx="11144250" cy="2943945"/>
        </a:xfrm>
      </xdr:grpSpPr>
      <xdr:pic>
        <xdr:nvPicPr>
          <xdr:cNvPr id="3" name="Imagem 2" descr="http://www.clarify.com.br/img/logo_lateral.jpg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60855"/>
          <a:stretch/>
        </xdr:blipFill>
        <xdr:spPr bwMode="auto">
          <a:xfrm>
            <a:off x="10982325" y="246930"/>
            <a:ext cx="1209676" cy="508266"/>
          </a:xfrm>
          <a:prstGeom prst="rect">
            <a:avLst/>
          </a:prstGeom>
          <a:noFill/>
          <a:extLst/>
        </xdr:spPr>
      </xdr:pic>
      <xdr:grpSp>
        <xdr:nvGrpSpPr>
          <xdr:cNvPr id="4" name="Agrupar 3"/>
          <xdr:cNvGrpSpPr/>
        </xdr:nvGrpSpPr>
        <xdr:grpSpPr>
          <a:xfrm>
            <a:off x="1047751" y="1438275"/>
            <a:ext cx="10572750" cy="1752600"/>
            <a:chOff x="1047751" y="1438275"/>
            <a:chExt cx="10572750" cy="1752600"/>
          </a:xfrm>
        </xdr:grpSpPr>
        <xdr:sp macro="" textlink="">
          <xdr:nvSpPr>
            <xdr:cNvPr id="5" name="Retângulo 4"/>
            <xdr:cNvSpPr/>
          </xdr:nvSpPr>
          <xdr:spPr>
            <a:xfrm>
              <a:off x="1047751" y="1438275"/>
              <a:ext cx="10572750" cy="1552575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prstTxWarp prst="textArchUp">
                <a:avLst/>
              </a:prstTxWarp>
              <a:noAutofit/>
            </a:bodyPr>
            <a:lstStyle/>
            <a:p>
              <a:pPr algn="ctr"/>
              <a:r>
                <a:rPr lang="pt-BR" sz="9600" b="1" cap="none" spc="0" baseline="0">
                  <a:ln w="0">
                    <a:solidFill>
                      <a:sysClr val="windowText" lastClr="000000"/>
                    </a:solidFill>
                  </a:ln>
                  <a:solidFill>
                    <a:schemeClr val="tx1"/>
                  </a:solidFill>
                  <a:effectLst>
                    <a:reflection blurRad="6350" stA="53000" endA="300" endPos="35500" dir="5400000" sy="-90000" algn="bl" rotWithShape="0"/>
                  </a:effectLst>
                  <a:latin typeface="Bradley Hand ITC" panose="03070402050302030203" pitchFamily="66" charset="0"/>
                </a:rPr>
                <a:t>FUNÇÕES MATEMÁTICAS</a:t>
              </a:r>
              <a:endParaRPr lang="pt-BR" sz="9600" b="1" cap="none" spc="0">
                <a:ln w="0">
                  <a:solidFill>
                    <a:sysClr val="windowText" lastClr="000000"/>
                  </a:solidFill>
                </a:ln>
                <a:solidFill>
                  <a:schemeClr val="tx1"/>
                </a:solidFill>
                <a:effectLst>
                  <a:reflection blurRad="6350" stA="53000" endA="300" endPos="35500" dir="5400000" sy="-90000" algn="bl" rotWithShape="0"/>
                </a:effectLst>
                <a:latin typeface="Bradley Hand ITC" panose="03070402050302030203" pitchFamily="66" charset="0"/>
              </a:endParaRPr>
            </a:p>
          </xdr:txBody>
        </xdr:sp>
        <xdr:pic>
          <xdr:nvPicPr>
            <xdr:cNvPr id="6" name="Imagem 5"/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5524500" y="1971675"/>
              <a:ext cx="1219200" cy="1219200"/>
            </a:xfrm>
            <a:prstGeom prst="rect">
              <a:avLst/>
            </a:prstGeom>
            <a:effectLst>
              <a:reflection blurRad="6350" stA="52000" endA="300" endPos="35000" dir="5400000" sy="-100000" algn="bl" rotWithShape="0"/>
            </a:effectLst>
          </xdr:spPr>
        </xdr:pic>
      </xdr:grpSp>
    </xdr:grp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3</xdr:row>
      <xdr:rowOff>85725</xdr:rowOff>
    </xdr:from>
    <xdr:to>
      <xdr:col>15</xdr:col>
      <xdr:colOff>142875</xdr:colOff>
      <xdr:row>17</xdr:row>
      <xdr:rowOff>0</xdr:rowOff>
    </xdr:to>
    <xdr:grpSp>
      <xdr:nvGrpSpPr>
        <xdr:cNvPr id="2" name="Agrupar 1"/>
        <xdr:cNvGrpSpPr/>
      </xdr:nvGrpSpPr>
      <xdr:grpSpPr>
        <a:xfrm>
          <a:off x="3905250" y="657225"/>
          <a:ext cx="5381625" cy="2581275"/>
          <a:chOff x="-171448" y="161926"/>
          <a:chExt cx="5381625" cy="2581275"/>
        </a:xfrm>
      </xdr:grpSpPr>
      <xdr:sp macro="" textlink="">
        <xdr:nvSpPr>
          <xdr:cNvPr id="6" name="CaixaDeTexto 5"/>
          <xdr:cNvSpPr txBox="1"/>
        </xdr:nvSpPr>
        <xdr:spPr>
          <a:xfrm>
            <a:off x="-171448" y="161926"/>
            <a:ext cx="5381625" cy="2581275"/>
          </a:xfrm>
          <a:prstGeom prst="rect">
            <a:avLst/>
          </a:prstGeom>
          <a:solidFill>
            <a:srgbClr val="00206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1">
            <a:schemeClr val="accent5"/>
          </a:lnRef>
          <a:fillRef idx="3">
            <a:schemeClr val="accent5"/>
          </a:fillRef>
          <a:effectRef idx="2">
            <a:schemeClr val="accent5"/>
          </a:effectRef>
          <a:fontRef idx="minor">
            <a:schemeClr val="lt1"/>
          </a:fontRef>
        </xdr:style>
        <xdr:txBody>
          <a:bodyPr vertOverflow="clip" horzOverflow="clip" wrap="square" numCol="1" spcCol="360000" rtlCol="0" anchor="t">
            <a:noAutofit/>
          </a:bodyPr>
          <a:lstStyle/>
          <a:p>
            <a:r>
              <a:rPr lang="pt-BR" sz="1100" b="1" cap="small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CAPITULO</a:t>
            </a:r>
            <a:r>
              <a:rPr lang="pt-BR" sz="1100" b="1" cap="small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06</a:t>
            </a:r>
            <a:endParaRPr lang="pt-BR" sz="1100" b="1" cap="small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1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1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Esta unidade, apresenta as funções matemáticas que permitem a captura de números aleatórios. Mas você conhecerá também, formas eficientes de aplicar arredondamentos aos números de suas tabelas. As funções abordadas neste capítulo são:</a:t>
            </a:r>
          </a:p>
          <a:p>
            <a:endParaRPr lang="pt-BR" sz="11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5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lvl="0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</a:t>
            </a:r>
            <a:r>
              <a:rPr lang="pt-BR" sz="1100" b="0" u="none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ALEATÓRIOENTRE()</a:t>
            </a:r>
          </a:p>
          <a:p>
            <a:pPr lvl="0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2. ARREDMULTB.MAT()</a:t>
            </a:r>
          </a:p>
          <a:p>
            <a:pPr lvl="0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3. TETO.MAT()</a:t>
            </a:r>
          </a:p>
          <a:p>
            <a:pPr lvl="0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4. MARRED()</a:t>
            </a:r>
          </a:p>
          <a:p>
            <a:pPr lvl="1"/>
            <a:endParaRPr lang="pt-BR" sz="11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cxnSp macro="">
        <xdr:nvCxnSpPr>
          <xdr:cNvPr id="4" name="Conector reto 3"/>
          <xdr:cNvCxnSpPr/>
        </xdr:nvCxnSpPr>
        <xdr:spPr>
          <a:xfrm>
            <a:off x="-104775" y="1343025"/>
            <a:ext cx="4962527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Conector reto 4"/>
          <xdr:cNvCxnSpPr/>
        </xdr:nvCxnSpPr>
        <xdr:spPr>
          <a:xfrm>
            <a:off x="-95250" y="495300"/>
            <a:ext cx="5000627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400050</xdr:colOff>
      <xdr:row>1</xdr:row>
      <xdr:rowOff>19051</xdr:rowOff>
    </xdr:from>
    <xdr:to>
      <xdr:col>12</xdr:col>
      <xdr:colOff>1085850</xdr:colOff>
      <xdr:row>9</xdr:row>
      <xdr:rowOff>171450</xdr:rowOff>
    </xdr:to>
    <xdr:sp macro="" textlink="">
      <xdr:nvSpPr>
        <xdr:cNvPr id="3" name="CaixaDeTexto 2"/>
        <xdr:cNvSpPr txBox="1"/>
      </xdr:nvSpPr>
      <xdr:spPr>
        <a:xfrm>
          <a:off x="6019800" y="209551"/>
          <a:ext cx="4219575" cy="1685924"/>
        </a:xfrm>
        <a:prstGeom prst="rect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rgbClr val="FFC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FUNÇÕES ESTATÍSTICAS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1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ALEATÓRIOENTRE</a:t>
          </a:r>
          <a:r>
            <a:rPr lang="pt-BR" sz="10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pt-BR" sz="1000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Retorna um número aleatório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entre dois números (mínimo e máximo).</a:t>
          </a:r>
        </a:p>
        <a:p>
          <a:endParaRPr lang="pt-BR" sz="1000" baseline="0">
            <a:solidFill>
              <a:schemeClr val="bg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100" b="1" baseline="0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SINTAXE</a:t>
          </a:r>
        </a:p>
        <a:p>
          <a:endParaRPr lang="pt-BR" sz="10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=</a:t>
          </a:r>
          <a:r>
            <a:rPr lang="pt-BR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ALEATÓRIOENTRE</a:t>
          </a:r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(Inferior; Superior)</a:t>
          </a:r>
        </a:p>
        <a:p>
          <a:endParaRPr lang="pt-BR" sz="10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8</xdr:row>
      <xdr:rowOff>104776</xdr:rowOff>
    </xdr:from>
    <xdr:to>
      <xdr:col>17</xdr:col>
      <xdr:colOff>28575</xdr:colOff>
      <xdr:row>20</xdr:row>
      <xdr:rowOff>161925</xdr:rowOff>
    </xdr:to>
    <xdr:sp macro="" textlink="">
      <xdr:nvSpPr>
        <xdr:cNvPr id="2" name="CaixaDeTexto 1"/>
        <xdr:cNvSpPr txBox="1"/>
      </xdr:nvSpPr>
      <xdr:spPr>
        <a:xfrm>
          <a:off x="4572000" y="1628776"/>
          <a:ext cx="7467600" cy="2343149"/>
        </a:xfrm>
        <a:prstGeom prst="rect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100" b="1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FUNÇÕES</a:t>
          </a:r>
          <a:r>
            <a:rPr lang="pt-BR" sz="1100" b="1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MATEMÁTICA</a:t>
          </a:r>
        </a:p>
        <a:p>
          <a:endParaRPr lang="pt-BR" sz="10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="1" baseline="0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ARREDMULTB.MAT</a:t>
          </a:r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- Arrendonda um número para baixo, respeitando o incremento (Significância).</a:t>
          </a:r>
        </a:p>
        <a:p>
          <a:r>
            <a:rPr lang="pt-BR" sz="1000" b="1" baseline="0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TETO.MAT </a:t>
          </a:r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 Arredondata um número para cima, respeitando o informado no incremento.</a:t>
          </a:r>
        </a:p>
        <a:p>
          <a:r>
            <a:rPr lang="pt-BR" sz="1000" b="1" baseline="0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MARRED</a:t>
          </a:r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- Realiza o arredondamento de um número para cima/baixo, respeitando o informado no incremento.</a:t>
          </a:r>
        </a:p>
        <a:p>
          <a:endParaRPr lang="pt-BR" sz="10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100" b="1" baseline="0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SINTAXE</a:t>
          </a:r>
        </a:p>
        <a:p>
          <a:endParaRPr lang="pt-BR" sz="10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=</a:t>
          </a:r>
          <a:r>
            <a:rPr lang="pt-BR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ARREDMULTB.MAT</a:t>
          </a:r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(Número a ser arredondado para baixo; intervalo de arredondamento; modo)</a:t>
          </a:r>
        </a:p>
        <a:p>
          <a:endParaRPr lang="pt-BR" sz="10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=</a:t>
          </a:r>
          <a:r>
            <a:rPr lang="pt-BR" sz="1000" b="1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TETO.MAT</a:t>
          </a:r>
          <a:r>
            <a:rPr lang="pt-BR" sz="100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(Número a ser arredondado para cima; intervalo de arredondamento; modo)</a:t>
          </a:r>
          <a:endParaRPr lang="pt-BR" sz="100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pt-BR" sz="10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=</a:t>
          </a:r>
          <a:r>
            <a:rPr lang="pt-BR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MARRED</a:t>
          </a:r>
          <a:r>
            <a: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(Número a ser arredondado para cima/baixo; intervalo de arredondadmento)</a:t>
          </a:r>
          <a:endParaRPr lang="pt-BR" sz="10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38100</xdr:rowOff>
    </xdr:from>
    <xdr:to>
      <xdr:col>13</xdr:col>
      <xdr:colOff>523875</xdr:colOff>
      <xdr:row>16</xdr:row>
      <xdr:rowOff>110837</xdr:rowOff>
    </xdr:to>
    <xdr:grpSp>
      <xdr:nvGrpSpPr>
        <xdr:cNvPr id="7" name="Agrupar 6"/>
        <xdr:cNvGrpSpPr/>
      </xdr:nvGrpSpPr>
      <xdr:grpSpPr>
        <a:xfrm>
          <a:off x="5810250" y="38100"/>
          <a:ext cx="4781550" cy="3158837"/>
          <a:chOff x="5810250" y="38100"/>
          <a:chExt cx="4781550" cy="3158837"/>
        </a:xfrm>
      </xdr:grpSpPr>
      <xdr:sp macro="" textlink="">
        <xdr:nvSpPr>
          <xdr:cNvPr id="3" name="CaixaDeTexto 2"/>
          <xdr:cNvSpPr txBox="1"/>
        </xdr:nvSpPr>
        <xdr:spPr>
          <a:xfrm>
            <a:off x="5810250" y="38100"/>
            <a:ext cx="4781550" cy="3158837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lang="pt-BR" sz="11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ARRECADADAS ADAPTADAS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pt-BR" sz="100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0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É o a</a:t>
            </a:r>
            <a:r>
              <a:rPr lang="pt-BR" sz="1000" b="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rredondamento</a:t>
            </a:r>
            <a:r>
              <a:rPr lang="pt-BR" sz="100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para cima dos valores do campo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00" b="1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Arrecadadas</a:t>
            </a:r>
            <a:r>
              <a:rPr lang="pt-BR" sz="1000" b="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, respeitando o valor da </a:t>
            </a:r>
            <a:r>
              <a:rPr lang="pt-BR" sz="1000" b="1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Faixa</a:t>
            </a:r>
            <a:r>
              <a:rPr lang="pt-BR" sz="1000" b="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.</a:t>
            </a:r>
            <a:endPara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6" name="Imagem 5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05500" y="942975"/>
            <a:ext cx="4619048" cy="1952381"/>
          </a:xfrm>
          <a:prstGeom prst="rect">
            <a:avLst/>
          </a:prstGeom>
          <a:effectLst>
            <a:reflection blurRad="6350" stA="28000" endPos="35000" dir="5400000" sy="-100000" algn="bl" rotWithShape="0"/>
          </a:effectLst>
        </xdr:spPr>
      </xdr:pic>
    </xdr:grpSp>
    <xdr:clientData/>
  </xdr:twoCellAnchor>
  <xdr:twoCellAnchor>
    <xdr:from>
      <xdr:col>1</xdr:col>
      <xdr:colOff>266700</xdr:colOff>
      <xdr:row>10</xdr:row>
      <xdr:rowOff>47625</xdr:rowOff>
    </xdr:from>
    <xdr:to>
      <xdr:col>4</xdr:col>
      <xdr:colOff>0</xdr:colOff>
      <xdr:row>23</xdr:row>
      <xdr:rowOff>57150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38100</xdr:rowOff>
    </xdr:from>
    <xdr:to>
      <xdr:col>13</xdr:col>
      <xdr:colOff>353291</xdr:colOff>
      <xdr:row>16</xdr:row>
      <xdr:rowOff>110837</xdr:rowOff>
    </xdr:to>
    <xdr:grpSp>
      <xdr:nvGrpSpPr>
        <xdr:cNvPr id="8" name="Agrupar 7"/>
        <xdr:cNvGrpSpPr/>
      </xdr:nvGrpSpPr>
      <xdr:grpSpPr>
        <a:xfrm>
          <a:off x="5038725" y="38100"/>
          <a:ext cx="4610966" cy="3120737"/>
          <a:chOff x="3838575" y="200025"/>
          <a:chExt cx="4610966" cy="3120737"/>
        </a:xfrm>
      </xdr:grpSpPr>
      <xdr:sp macro="" textlink="">
        <xdr:nvSpPr>
          <xdr:cNvPr id="3" name="CaixaDeTexto 2"/>
          <xdr:cNvSpPr txBox="1"/>
        </xdr:nvSpPr>
        <xdr:spPr>
          <a:xfrm>
            <a:off x="3838575" y="200025"/>
            <a:ext cx="4610966" cy="3120737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lang="pt-BR" sz="11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CONVERSÃO E ADAPTAÇÃO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0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É o a</a:t>
            </a:r>
            <a:r>
              <a:rPr lang="pt-BR" sz="1000" b="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rredondamento</a:t>
            </a:r>
            <a:r>
              <a:rPr lang="pt-BR" sz="100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justo em múltiplos da 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00" b="1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Faixa d</a:t>
            </a:r>
            <a:r>
              <a:rPr lang="pt-BR" sz="100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a razão entre </a:t>
            </a:r>
            <a:r>
              <a:rPr lang="pt-BR" sz="1000" b="1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Milímetros</a:t>
            </a:r>
            <a:r>
              <a:rPr lang="pt-BR" sz="100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e </a:t>
            </a:r>
            <a:r>
              <a:rPr lang="pt-BR" sz="1000" b="1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Polegada (mm)</a:t>
            </a:r>
            <a:endPara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6" name="Imagem 5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943475" y="1000125"/>
            <a:ext cx="2419048" cy="1771429"/>
          </a:xfrm>
          <a:prstGeom prst="rect">
            <a:avLst/>
          </a:prstGeom>
          <a:effectLst>
            <a:reflection blurRad="6350" stA="52000" endA="300" endPos="35000" dir="5400000" sy="-100000" algn="bl" rotWithShape="0"/>
          </a:effectLst>
        </xdr:spPr>
      </xdr:pic>
    </xdr:grp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28574</xdr:colOff>
      <xdr:row>9</xdr:row>
      <xdr:rowOff>171448</xdr:rowOff>
    </xdr:from>
    <xdr:to>
      <xdr:col>18</xdr:col>
      <xdr:colOff>447674</xdr:colOff>
      <xdr:row>18</xdr:row>
      <xdr:rowOff>47624</xdr:rowOff>
    </xdr:to>
    <xdr:grpSp>
      <xdr:nvGrpSpPr>
        <xdr:cNvPr id="4" name="Agrupar 3"/>
        <xdr:cNvGrpSpPr/>
      </xdr:nvGrpSpPr>
      <xdr:grpSpPr>
        <a:xfrm>
          <a:off x="1247774" y="1885948"/>
          <a:ext cx="10172700" cy="1590676"/>
          <a:chOff x="1238250" y="1971674"/>
          <a:chExt cx="10172700" cy="1590676"/>
        </a:xfrm>
      </xdr:grpSpPr>
      <xdr:sp macro="" textlink="">
        <xdr:nvSpPr>
          <xdr:cNvPr id="5" name="Retângulo 4"/>
          <xdr:cNvSpPr/>
        </xdr:nvSpPr>
        <xdr:spPr>
          <a:xfrm>
            <a:off x="1238250" y="1971674"/>
            <a:ext cx="10172700" cy="1457325"/>
          </a:xfrm>
          <a:prstGeom prst="rect">
            <a:avLst/>
          </a:prstGeom>
          <a:noFill/>
        </xdr:spPr>
        <xdr:txBody>
          <a:bodyPr wrap="none" lIns="91440" tIns="45720" rIns="91440" bIns="45720">
            <a:prstTxWarp prst="textArchUp">
              <a:avLst/>
            </a:prstTxWarp>
            <a:noAutofit/>
          </a:bodyPr>
          <a:lstStyle/>
          <a:p>
            <a:pPr algn="ctr"/>
            <a:r>
              <a:rPr lang="pt-BR" sz="9600" b="1" cap="none" spc="0" baseline="0">
                <a:ln w="0">
                  <a:solidFill>
                    <a:sysClr val="windowText" lastClr="000000"/>
                  </a:solidFill>
                </a:ln>
                <a:solidFill>
                  <a:schemeClr val="tx1"/>
                </a:solidFill>
                <a:effectLst>
                  <a:reflection blurRad="6350" stA="53000" endA="300" endPos="35500" dir="5400000" sy="-90000" algn="bl" rotWithShape="0"/>
                </a:effectLst>
                <a:latin typeface="Bradley Hand ITC" panose="03070402050302030203" pitchFamily="66" charset="0"/>
              </a:rPr>
              <a:t>FUNÇÕES ESTATÍSTICAS</a:t>
            </a:r>
            <a:endParaRPr lang="pt-BR" sz="9600" b="1" cap="none" spc="0">
              <a:ln w="0">
                <a:solidFill>
                  <a:sysClr val="windowText" lastClr="000000"/>
                </a:solidFill>
              </a:ln>
              <a:solidFill>
                <a:schemeClr val="tx1"/>
              </a:solidFill>
              <a:effectLst>
                <a:reflection blurRad="6350" stA="53000" endA="300" endPos="35500" dir="5400000" sy="-90000" algn="bl" rotWithShape="0"/>
              </a:effectLst>
              <a:latin typeface="Bradley Hand ITC" panose="03070402050302030203" pitchFamily="66" charset="0"/>
            </a:endParaRPr>
          </a:p>
        </xdr:txBody>
      </xdr:sp>
      <xdr:pic>
        <xdr:nvPicPr>
          <xdr:cNvPr id="6" name="Imagem 5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933950" y="2209800"/>
            <a:ext cx="1333333" cy="1276190"/>
          </a:xfrm>
          <a:prstGeom prst="rect">
            <a:avLst/>
          </a:prstGeom>
        </xdr:spPr>
      </xdr:pic>
      <xdr:pic>
        <xdr:nvPicPr>
          <xdr:cNvPr id="7" name="Imagem 6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43700" y="2190750"/>
            <a:ext cx="1371600" cy="1371600"/>
          </a:xfrm>
          <a:prstGeom prst="rect">
            <a:avLst/>
          </a:prstGeom>
        </xdr:spPr>
      </xdr:pic>
    </xdr:grp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4</xdr:row>
      <xdr:rowOff>0</xdr:rowOff>
    </xdr:from>
    <xdr:to>
      <xdr:col>14</xdr:col>
      <xdr:colOff>152400</xdr:colOff>
      <xdr:row>17</xdr:row>
      <xdr:rowOff>104775</xdr:rowOff>
    </xdr:to>
    <xdr:grpSp>
      <xdr:nvGrpSpPr>
        <xdr:cNvPr id="2" name="Agrupar 1"/>
        <xdr:cNvGrpSpPr/>
      </xdr:nvGrpSpPr>
      <xdr:grpSpPr>
        <a:xfrm>
          <a:off x="3305175" y="762000"/>
          <a:ext cx="5381625" cy="2581275"/>
          <a:chOff x="-171448" y="161926"/>
          <a:chExt cx="5381625" cy="2581275"/>
        </a:xfrm>
      </xdr:grpSpPr>
      <xdr:sp macro="" textlink="">
        <xdr:nvSpPr>
          <xdr:cNvPr id="6" name="CaixaDeTexto 5"/>
          <xdr:cNvSpPr txBox="1"/>
        </xdr:nvSpPr>
        <xdr:spPr>
          <a:xfrm>
            <a:off x="-171448" y="161926"/>
            <a:ext cx="5381625" cy="2581275"/>
          </a:xfrm>
          <a:prstGeom prst="rect">
            <a:avLst/>
          </a:prstGeom>
          <a:solidFill>
            <a:srgbClr val="00206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1">
            <a:schemeClr val="accent5"/>
          </a:lnRef>
          <a:fillRef idx="3">
            <a:schemeClr val="accent5"/>
          </a:fillRef>
          <a:effectRef idx="2">
            <a:schemeClr val="accent5"/>
          </a:effectRef>
          <a:fontRef idx="minor">
            <a:schemeClr val="lt1"/>
          </a:fontRef>
        </xdr:style>
        <xdr:txBody>
          <a:bodyPr vertOverflow="clip" horzOverflow="clip" wrap="square" numCol="1" spcCol="360000" rtlCol="0" anchor="t">
            <a:noAutofit/>
          </a:bodyPr>
          <a:lstStyle/>
          <a:p>
            <a:r>
              <a:rPr lang="pt-BR" sz="1100" b="1" cap="small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CAPITULO</a:t>
            </a:r>
            <a:r>
              <a:rPr lang="pt-BR" sz="1100" b="1" cap="small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07</a:t>
            </a:r>
            <a:endParaRPr lang="pt-BR" sz="1100" b="1" cap="small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1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1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Nesta unidade, você será convidado a realizar tarefas usando funções estatísticas. Depois de concluir este capítulo, você poderá criar Rankings e descobrir a posição de valores dentro de uma  tabela, sem alterar a estrutura dela. As funções apresentadas nesta parte são:</a:t>
            </a:r>
          </a:p>
          <a:p>
            <a:endParaRPr lang="pt-BR" sz="11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5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lvl="0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</a:t>
            </a:r>
            <a:r>
              <a:rPr lang="pt-BR" sz="1100" b="0" u="none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MENOR()</a:t>
            </a:r>
          </a:p>
          <a:p>
            <a:pPr lvl="0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2. MAIOR()</a:t>
            </a:r>
          </a:p>
          <a:p>
            <a:pPr lvl="0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3. ORDEM.EQ()</a:t>
            </a:r>
          </a:p>
          <a:p>
            <a:pPr lvl="1"/>
            <a:endParaRPr lang="pt-BR" sz="11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cxnSp macro="">
        <xdr:nvCxnSpPr>
          <xdr:cNvPr id="4" name="Conector reto 3"/>
          <xdr:cNvCxnSpPr/>
        </xdr:nvCxnSpPr>
        <xdr:spPr>
          <a:xfrm>
            <a:off x="-85725" y="1457325"/>
            <a:ext cx="4962527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Conector reto 4"/>
          <xdr:cNvCxnSpPr/>
        </xdr:nvCxnSpPr>
        <xdr:spPr>
          <a:xfrm>
            <a:off x="-95250" y="495300"/>
            <a:ext cx="5000627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200023</xdr:colOff>
      <xdr:row>0</xdr:row>
      <xdr:rowOff>85724</xdr:rowOff>
    </xdr:from>
    <xdr:to>
      <xdr:col>13</xdr:col>
      <xdr:colOff>47624</xdr:colOff>
      <xdr:row>12</xdr:row>
      <xdr:rowOff>104775</xdr:rowOff>
    </xdr:to>
    <xdr:sp macro="" textlink="">
      <xdr:nvSpPr>
        <xdr:cNvPr id="2" name="CaixaDeTexto 1"/>
        <xdr:cNvSpPr txBox="1"/>
      </xdr:nvSpPr>
      <xdr:spPr>
        <a:xfrm>
          <a:off x="4124323" y="85724"/>
          <a:ext cx="4724401" cy="2305051"/>
        </a:xfrm>
        <a:prstGeom prst="rect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100" b="1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FUNÇÕES</a:t>
          </a:r>
          <a:r>
            <a:rPr lang="pt-BR" sz="1100" b="1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ESTATÍSTICAS </a:t>
          </a:r>
          <a:endParaRPr lang="pt-BR" sz="11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pt-BR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="1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Maior</a:t>
          </a:r>
          <a:r>
            <a:rPr lang="pt-BR" sz="1000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 Retorna o maior número de acordo com a posição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1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Menor</a:t>
          </a: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- Retorna o menor número de acordo com a posição</a:t>
          </a:r>
          <a:endParaRPr lang="pt-BR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1" baseline="0">
              <a:solidFill>
                <a:srgbClr val="FFC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Ordem.Eq</a:t>
          </a:r>
          <a:r>
            <a:rPr lang="pt-BR" sz="100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- Exibe a posição de um valor em relação aos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demais, respeitando a classificação </a:t>
          </a:r>
          <a:r>
            <a:rPr lang="pt-BR" sz="1000" b="1" baseline="0">
              <a:solidFill>
                <a:srgbClr val="FFC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AZ/ZA</a:t>
          </a:r>
          <a:r>
            <a:rPr lang="pt-BR" sz="100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00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pt-BR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100" b="1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SINTAXE</a:t>
          </a:r>
          <a:endParaRPr lang="pt-BR" sz="1100" b="1" baseline="0">
            <a:solidFill>
              <a:srgbClr val="FFC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pt-BR" sz="10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=</a:t>
          </a:r>
          <a:r>
            <a:rPr lang="pt-BR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MAIOR</a:t>
          </a:r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(Intervalo de números; posição)</a:t>
          </a:r>
        </a:p>
        <a:p>
          <a:r>
            <a:rPr lang="pt-BR" sz="100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=</a:t>
          </a:r>
          <a:r>
            <a:rPr lang="pt-BR" sz="1000" b="1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MENOR</a:t>
          </a:r>
          <a:r>
            <a:rPr lang="pt-BR" sz="100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(Intervalo de números; posição)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1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=ORDEM.EQ</a:t>
          </a:r>
          <a:r>
            <a:rPr lang="pt-BR" sz="1000" b="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(Número a ser comparado;Lista de valores comparativos; Ordem)</a:t>
          </a:r>
          <a:endParaRPr lang="pt-BR" sz="1000" b="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pt-BR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504824</xdr:colOff>
      <xdr:row>0</xdr:row>
      <xdr:rowOff>28575</xdr:rowOff>
    </xdr:from>
    <xdr:to>
      <xdr:col>19</xdr:col>
      <xdr:colOff>476250</xdr:colOff>
      <xdr:row>21</xdr:row>
      <xdr:rowOff>171452</xdr:rowOff>
    </xdr:to>
    <xdr:grpSp>
      <xdr:nvGrpSpPr>
        <xdr:cNvPr id="15" name="Agrupar 14"/>
        <xdr:cNvGrpSpPr/>
      </xdr:nvGrpSpPr>
      <xdr:grpSpPr>
        <a:xfrm>
          <a:off x="9020174" y="28575"/>
          <a:ext cx="5457826" cy="4181477"/>
          <a:chOff x="7096124" y="0"/>
          <a:chExt cx="5457826" cy="4181477"/>
        </a:xfrm>
      </xdr:grpSpPr>
      <xdr:grpSp>
        <xdr:nvGrpSpPr>
          <xdr:cNvPr id="9" name="Agrupar 8"/>
          <xdr:cNvGrpSpPr/>
        </xdr:nvGrpSpPr>
        <xdr:grpSpPr>
          <a:xfrm>
            <a:off x="7096124" y="0"/>
            <a:ext cx="5457826" cy="4181477"/>
            <a:chOff x="7096124" y="0"/>
            <a:chExt cx="5457826" cy="4143377"/>
          </a:xfrm>
        </xdr:grpSpPr>
        <xdr:sp macro="" textlink="">
          <xdr:nvSpPr>
            <xdr:cNvPr id="3" name="CaixaDeTexto 2"/>
            <xdr:cNvSpPr txBox="1"/>
          </xdr:nvSpPr>
          <xdr:spPr>
            <a:xfrm>
              <a:off x="7096124" y="0"/>
              <a:ext cx="5457826" cy="4143377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accent3">
                <a:shade val="50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wrap="square" rtlCol="0" anchor="t"/>
            <a:lstStyle/>
            <a:p>
              <a:r>
                <a:rPr lang="pt-BR" sz="1000" b="1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POSIÇÃO</a:t>
              </a:r>
            </a:p>
            <a:p>
              <a:r>
                <a:rPr lang="pt-BR" sz="1000" b="0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Qual a posição do piloto com base em sua pontuação?</a:t>
              </a:r>
            </a:p>
            <a:p>
              <a:endParaRPr lang="pt-BR" sz="10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endParaRPr lang="pt-BR" sz="10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endParaRPr lang="pt-BR" sz="10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endParaRPr lang="pt-BR" sz="10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endParaRPr lang="pt-BR" sz="10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endParaRPr lang="pt-BR" sz="10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endParaRPr lang="pt-BR" sz="10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endParaRPr lang="pt-BR" sz="10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endParaRPr lang="pt-BR" sz="10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endParaRPr lang="pt-BR" sz="10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r>
                <a:rPr lang="pt-BR" sz="1000" b="1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PONTOS</a:t>
              </a:r>
            </a:p>
            <a:p>
              <a:r>
                <a:rPr lang="pt-BR" sz="1000" b="0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Classificar a posição dos pilotos com base na posição</a:t>
              </a:r>
              <a:endParaRPr lang="pt-BR" sz="10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  <xdr:pic>
          <xdr:nvPicPr>
            <xdr:cNvPr id="8" name="Imagem 7"/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8134349" y="380998"/>
              <a:ext cx="3219048" cy="1428571"/>
            </a:xfrm>
            <a:prstGeom prst="rect">
              <a:avLst/>
            </a:prstGeom>
            <a:effectLst>
              <a:reflection blurRad="6350" stA="17000" endPos="35000" dir="5400000" sy="-100000" algn="bl" rotWithShape="0"/>
            </a:effectLst>
          </xdr:spPr>
        </xdr:pic>
      </xdr:grpSp>
      <xdr:pic>
        <xdr:nvPicPr>
          <xdr:cNvPr id="14" name="Imagem 13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324975" y="2381250"/>
            <a:ext cx="1314286" cy="1676190"/>
          </a:xfrm>
          <a:prstGeom prst="rect">
            <a:avLst/>
          </a:prstGeom>
        </xdr:spPr>
      </xdr:pic>
    </xdr:grp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0</xdr:row>
      <xdr:rowOff>1</xdr:rowOff>
    </xdr:from>
    <xdr:to>
      <xdr:col>16</xdr:col>
      <xdr:colOff>209551</xdr:colOff>
      <xdr:row>42</xdr:row>
      <xdr:rowOff>152401</xdr:rowOff>
    </xdr:to>
    <xdr:grpSp>
      <xdr:nvGrpSpPr>
        <xdr:cNvPr id="13" name="Agrupar 12"/>
        <xdr:cNvGrpSpPr/>
      </xdr:nvGrpSpPr>
      <xdr:grpSpPr>
        <a:xfrm>
          <a:off x="6438900" y="1"/>
          <a:ext cx="5457826" cy="8248650"/>
          <a:chOff x="6400800" y="19051"/>
          <a:chExt cx="5457826" cy="8248650"/>
        </a:xfrm>
      </xdr:grpSpPr>
      <xdr:sp macro="" textlink="">
        <xdr:nvSpPr>
          <xdr:cNvPr id="7" name="CaixaDeTexto 6"/>
          <xdr:cNvSpPr txBox="1"/>
        </xdr:nvSpPr>
        <xdr:spPr>
          <a:xfrm>
            <a:off x="6400800" y="19051"/>
            <a:ext cx="5457826" cy="8248650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wrap="square" rtlCol="0" anchor="t"/>
          <a:lstStyle/>
          <a:p>
            <a:r>
              <a:rPr lang="pt-BR" sz="10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CLASSIFICAÇÃO</a:t>
            </a:r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 b="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Apresente a classificação de acordo com a maior venda.</a:t>
            </a: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TOP 5 - MAIOR VENDA</a:t>
            </a:r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 b="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Resuma os cinco maiores valores e arredonde-os de forma justa</a:t>
            </a: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TOP 5 - MENOR VENDA</a:t>
            </a:r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 b="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Liste os cinco menores valores e arredonde-os para cima</a:t>
            </a:r>
            <a:endParaRPr lang="pt-BR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9" name="Imagem 8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534275" y="552450"/>
            <a:ext cx="3057143" cy="3742857"/>
          </a:xfrm>
          <a:prstGeom prst="rect">
            <a:avLst/>
          </a:prstGeom>
          <a:effectLst>
            <a:reflection blurRad="6350" stA="11000" endPos="35000" dir="5400000" sy="-100000" algn="bl" rotWithShape="0"/>
          </a:effectLst>
        </xdr:spPr>
      </xdr:pic>
      <xdr:pic>
        <xdr:nvPicPr>
          <xdr:cNvPr id="11" name="Imagem 10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353425" y="5019675"/>
            <a:ext cx="1609524" cy="1200000"/>
          </a:xfrm>
          <a:prstGeom prst="rect">
            <a:avLst/>
          </a:prstGeom>
          <a:effectLst>
            <a:reflection blurRad="6350" stA="17000" endPos="35000" dir="5400000" sy="-100000" algn="bl" rotWithShape="0"/>
          </a:effectLst>
        </xdr:spPr>
      </xdr:pic>
      <xdr:pic>
        <xdr:nvPicPr>
          <xdr:cNvPr id="12" name="Imagem 11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8410575" y="6819900"/>
            <a:ext cx="1609524" cy="1209524"/>
          </a:xfrm>
          <a:prstGeom prst="rect">
            <a:avLst/>
          </a:prstGeom>
          <a:effectLst>
            <a:reflection blurRad="6350" stA="17000" endPos="35000" dir="5400000" sy="-100000" algn="bl" rotWithShape="0"/>
          </a:effectLst>
        </xdr:spPr>
      </xdr:pic>
    </xdr:grp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8</xdr:row>
      <xdr:rowOff>33658</xdr:rowOff>
    </xdr:from>
    <xdr:to>
      <xdr:col>18</xdr:col>
      <xdr:colOff>409575</xdr:colOff>
      <xdr:row>16</xdr:row>
      <xdr:rowOff>66675</xdr:rowOff>
    </xdr:to>
    <xdr:grpSp>
      <xdr:nvGrpSpPr>
        <xdr:cNvPr id="8" name="Agrupar 7"/>
        <xdr:cNvGrpSpPr/>
      </xdr:nvGrpSpPr>
      <xdr:grpSpPr>
        <a:xfrm>
          <a:off x="1552575" y="1557658"/>
          <a:ext cx="9829800" cy="1557017"/>
          <a:chOff x="1266826" y="1357633"/>
          <a:chExt cx="9829800" cy="1557017"/>
        </a:xfrm>
      </xdr:grpSpPr>
      <xdr:sp macro="" textlink="">
        <xdr:nvSpPr>
          <xdr:cNvPr id="9" name="Retângulo 8"/>
          <xdr:cNvSpPr/>
        </xdr:nvSpPr>
        <xdr:spPr>
          <a:xfrm>
            <a:off x="1266826" y="1357633"/>
            <a:ext cx="9829800" cy="1557017"/>
          </a:xfrm>
          <a:prstGeom prst="rect">
            <a:avLst/>
          </a:prstGeom>
          <a:noFill/>
        </xdr:spPr>
        <xdr:txBody>
          <a:bodyPr wrap="none" lIns="91440" tIns="45720" rIns="91440" bIns="45720">
            <a:prstTxWarp prst="textArchUp">
              <a:avLst/>
            </a:prstTxWarp>
            <a:noAutofit/>
          </a:bodyPr>
          <a:lstStyle/>
          <a:p>
            <a:pPr algn="ctr"/>
            <a:r>
              <a:rPr lang="pt-BR" sz="9600" b="1" cap="none" spc="0" baseline="0">
                <a:ln w="0">
                  <a:solidFill>
                    <a:sysClr val="windowText" lastClr="000000"/>
                  </a:solidFill>
                </a:ln>
                <a:solidFill>
                  <a:schemeClr val="tx1"/>
                </a:solidFill>
                <a:effectLst>
                  <a:reflection blurRad="6350" stA="53000" endA="300" endPos="35500" dir="5400000" sy="-90000" algn="bl" rotWithShape="0"/>
                </a:effectLst>
                <a:latin typeface="Bradley Hand ITC" panose="03070402050302030203" pitchFamily="66" charset="0"/>
              </a:rPr>
              <a:t>FUNÇÕES DE DATA E HORA</a:t>
            </a:r>
            <a:endParaRPr lang="pt-BR" sz="9600" b="1" cap="none" spc="0">
              <a:ln w="0">
                <a:solidFill>
                  <a:sysClr val="windowText" lastClr="000000"/>
                </a:solidFill>
              </a:ln>
              <a:solidFill>
                <a:schemeClr val="tx1"/>
              </a:solidFill>
              <a:effectLst>
                <a:reflection blurRad="6350" stA="53000" endA="300" endPos="35500" dir="5400000" sy="-90000" algn="bl" rotWithShape="0"/>
              </a:effectLst>
              <a:latin typeface="Bradley Hand ITC" panose="03070402050302030203" pitchFamily="66" charset="0"/>
            </a:endParaRPr>
          </a:p>
        </xdr:txBody>
      </xdr:sp>
      <xdr:pic>
        <xdr:nvPicPr>
          <xdr:cNvPr id="11" name="Imagem 10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600699" y="1781174"/>
            <a:ext cx="885827" cy="885827"/>
          </a:xfrm>
          <a:prstGeom prst="rect">
            <a:avLst/>
          </a:prstGeom>
          <a:effectLst>
            <a:reflection blurRad="6350" stA="52000" endA="300" endPos="35000" dir="5400000" sy="-100000" algn="bl" rotWithShape="0"/>
          </a:effectLst>
        </xdr:spPr>
      </xdr:pic>
    </xdr:grp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2</xdr:row>
      <xdr:rowOff>180975</xdr:rowOff>
    </xdr:from>
    <xdr:to>
      <xdr:col>14</xdr:col>
      <xdr:colOff>561975</xdr:colOff>
      <xdr:row>12</xdr:row>
      <xdr:rowOff>114300</xdr:rowOff>
    </xdr:to>
    <xdr:grpSp>
      <xdr:nvGrpSpPr>
        <xdr:cNvPr id="2" name="Agrupar 1"/>
        <xdr:cNvGrpSpPr/>
      </xdr:nvGrpSpPr>
      <xdr:grpSpPr>
        <a:xfrm>
          <a:off x="3781425" y="561975"/>
          <a:ext cx="5524500" cy="1838325"/>
          <a:chOff x="-171448" y="161926"/>
          <a:chExt cx="5524500" cy="1838325"/>
        </a:xfrm>
      </xdr:grpSpPr>
      <xdr:sp macro="" textlink="">
        <xdr:nvSpPr>
          <xdr:cNvPr id="6" name="CaixaDeTexto 5"/>
          <xdr:cNvSpPr txBox="1"/>
        </xdr:nvSpPr>
        <xdr:spPr>
          <a:xfrm>
            <a:off x="-171448" y="161926"/>
            <a:ext cx="5524500" cy="1838325"/>
          </a:xfrm>
          <a:prstGeom prst="rect">
            <a:avLst/>
          </a:prstGeom>
          <a:solidFill>
            <a:srgbClr val="00206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1">
            <a:schemeClr val="accent5"/>
          </a:lnRef>
          <a:fillRef idx="3">
            <a:schemeClr val="accent5"/>
          </a:fillRef>
          <a:effectRef idx="2">
            <a:schemeClr val="accent5"/>
          </a:effectRef>
          <a:fontRef idx="minor">
            <a:schemeClr val="lt1"/>
          </a:fontRef>
        </xdr:style>
        <xdr:txBody>
          <a:bodyPr vertOverflow="clip" horzOverflow="clip" wrap="square" numCol="1" spcCol="360000" rtlCol="0" anchor="t">
            <a:noAutofit/>
          </a:bodyPr>
          <a:lstStyle/>
          <a:p>
            <a:r>
              <a:rPr lang="pt-BR" sz="1100" b="1" cap="small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CAPITULO</a:t>
            </a:r>
            <a:r>
              <a:rPr lang="pt-BR" sz="1100" b="1" cap="small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08</a:t>
            </a:r>
            <a:endParaRPr lang="pt-BR" sz="1100" b="1" cap="small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1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1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Neste capítulo, você desenvolverá experiência sobre tratamento </a:t>
            </a:r>
          </a:p>
          <a:p>
            <a:r>
              <a:rPr lang="pt-BR" sz="11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de Datas, envolvendo inclusive cálculos com ano comercial (30 dias).</a:t>
            </a:r>
          </a:p>
          <a:p>
            <a:r>
              <a:rPr lang="pt-BR" sz="11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Você aprenderá funções como:</a:t>
            </a:r>
            <a:endParaRPr lang="pt-BR" sz="11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5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lvl="0"/>
            <a:r>
              <a: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 DIA.DA.SEMANA()</a:t>
            </a:r>
          </a:p>
          <a:p>
            <a:pPr lvl="0"/>
            <a:r>
              <a: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2. NÚMSEMANA()</a:t>
            </a:r>
          </a:p>
          <a:p>
            <a:pPr lvl="0"/>
            <a:r>
              <a: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3. DIAS()</a:t>
            </a:r>
          </a:p>
          <a:p>
            <a:pPr lvl="0"/>
            <a:r>
              <a: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4. DIAS360()</a:t>
            </a:r>
          </a:p>
          <a:p>
            <a:pPr lvl="1"/>
            <a:endParaRPr lang="pt-BR" sz="11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cxnSp macro="">
        <xdr:nvCxnSpPr>
          <xdr:cNvPr id="4" name="Conector reto 3"/>
          <xdr:cNvCxnSpPr/>
        </xdr:nvCxnSpPr>
        <xdr:spPr>
          <a:xfrm>
            <a:off x="-85725" y="1123950"/>
            <a:ext cx="5400000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Conector reto 4"/>
          <xdr:cNvCxnSpPr/>
        </xdr:nvCxnSpPr>
        <xdr:spPr>
          <a:xfrm>
            <a:off x="-95250" y="495300"/>
            <a:ext cx="5400000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581024</xdr:colOff>
      <xdr:row>11</xdr:row>
      <xdr:rowOff>133350</xdr:rowOff>
    </xdr:from>
    <xdr:to>
      <xdr:col>5</xdr:col>
      <xdr:colOff>3371850</xdr:colOff>
      <xdr:row>18</xdr:row>
      <xdr:rowOff>152400</xdr:rowOff>
    </xdr:to>
    <xdr:sp macro="" textlink="">
      <xdr:nvSpPr>
        <xdr:cNvPr id="2" name="CaixaDeTexto 1"/>
        <xdr:cNvSpPr txBox="1"/>
      </xdr:nvSpPr>
      <xdr:spPr>
        <a:xfrm>
          <a:off x="3219449" y="2228850"/>
          <a:ext cx="3848101" cy="1352550"/>
        </a:xfrm>
        <a:prstGeom prst="rect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100" b="1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FUNÇÕES DE DATA</a:t>
          </a:r>
        </a:p>
        <a:p>
          <a:endParaRPr lang="pt-BR" sz="1000" b="1" baseline="0">
            <a:solidFill>
              <a:schemeClr val="bg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="1" baseline="0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DIA.DA.SEMANA</a:t>
          </a:r>
          <a:r>
            <a:rPr lang="pt-BR" sz="1000" b="1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- </a:t>
          </a:r>
          <a:r>
            <a:rPr lang="pt-BR" sz="1000" b="0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Retorna o dia da semana como um número </a:t>
          </a:r>
        </a:p>
        <a:p>
          <a:r>
            <a:rPr lang="pt-BR" sz="1000" b="0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inteiro, respeitando o informado no tipo.</a:t>
          </a:r>
          <a:endParaRPr lang="pt-BR" sz="1000" b="1" baseline="0">
            <a:solidFill>
              <a:schemeClr val="bg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pt-BR" sz="1000" baseline="0">
            <a:solidFill>
              <a:schemeClr val="bg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="1" baseline="0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SINTAXE</a:t>
          </a:r>
        </a:p>
        <a:p>
          <a:r>
            <a: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=DIA.DA.SEMANA(DATA;TIPO)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</xdr:colOff>
      <xdr:row>0</xdr:row>
      <xdr:rowOff>28574</xdr:rowOff>
    </xdr:from>
    <xdr:to>
      <xdr:col>17</xdr:col>
      <xdr:colOff>19050</xdr:colOff>
      <xdr:row>10</xdr:row>
      <xdr:rowOff>28576</xdr:rowOff>
    </xdr:to>
    <xdr:sp macro="" textlink="">
      <xdr:nvSpPr>
        <xdr:cNvPr id="2" name="CaixaDeTexto 1"/>
        <xdr:cNvSpPr txBox="1"/>
      </xdr:nvSpPr>
      <xdr:spPr>
        <a:xfrm>
          <a:off x="7286624" y="28574"/>
          <a:ext cx="4343401" cy="1905002"/>
        </a:xfrm>
        <a:prstGeom prst="rect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endParaRPr lang="pt-BR" sz="1000" b="1">
            <a:solidFill>
              <a:schemeClr val="bg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100" b="1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SISTEMA 1</a:t>
          </a:r>
        </a:p>
        <a:p>
          <a:r>
            <a:rPr lang="pt-BR" sz="1000" b="0" i="0" u="none" strike="noStrike">
              <a:solidFill>
                <a:schemeClr val="bg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 semana que contém 1 de janeiro é a primeira semana do ano e é numerada semana 1.</a:t>
          </a:r>
          <a:r>
            <a:rPr lang="pt-BR" sz="100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</a:p>
        <a:p>
          <a:endParaRPr lang="pt-BR" sz="1000">
            <a:solidFill>
              <a:schemeClr val="bg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100" b="1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SISTEMA 2</a:t>
          </a:r>
        </a:p>
        <a:p>
          <a:r>
            <a:rPr lang="pt-BR" sz="1000" b="0" i="0" u="none" strike="noStrike">
              <a:solidFill>
                <a:schemeClr val="bg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 semana que contém a primeira quinta-feira do ano é a primeira semana do ano e é numerada como semana 1. Este sistema é a metodologia especificada na norma ISO 8601, normalmente conhecida como sistema europeu de numeração de semanas.</a:t>
          </a:r>
          <a:r>
            <a:rPr lang="pt-BR" sz="100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</a:p>
      </xdr:txBody>
    </xdr:sp>
    <xdr:clientData/>
  </xdr:twoCellAnchor>
  <xdr:twoCellAnchor>
    <xdr:from>
      <xdr:col>6</xdr:col>
      <xdr:colOff>85725</xdr:colOff>
      <xdr:row>11</xdr:row>
      <xdr:rowOff>152399</xdr:rowOff>
    </xdr:from>
    <xdr:to>
      <xdr:col>11</xdr:col>
      <xdr:colOff>533401</xdr:colOff>
      <xdr:row>20</xdr:row>
      <xdr:rowOff>66674</xdr:rowOff>
    </xdr:to>
    <xdr:sp macro="" textlink="">
      <xdr:nvSpPr>
        <xdr:cNvPr id="3" name="CaixaDeTexto 2"/>
        <xdr:cNvSpPr txBox="1"/>
      </xdr:nvSpPr>
      <xdr:spPr>
        <a:xfrm>
          <a:off x="5029200" y="2247899"/>
          <a:ext cx="3381376" cy="1628775"/>
        </a:xfrm>
        <a:prstGeom prst="rect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marL="0" indent="0"/>
          <a:r>
            <a:rPr lang="pt-BR" sz="1100" b="1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FUNÇÕES</a:t>
          </a:r>
          <a:r>
            <a:rPr lang="pt-BR" sz="1100" b="1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DE DATA</a:t>
          </a:r>
        </a:p>
        <a:p>
          <a:pPr marL="0" indent="0"/>
          <a:endParaRPr lang="pt-BR" sz="1000" b="1">
            <a:solidFill>
              <a:srgbClr val="FFC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marL="0" indent="0"/>
          <a:r>
            <a:rPr lang="pt-BR" sz="1000" b="1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NÚMSEMANA </a:t>
          </a:r>
          <a:r>
            <a:rPr lang="pt-BR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 Retorna o número da semana no</a:t>
          </a:r>
          <a:r>
            <a:rPr lang="pt-BR" sz="1000" b="0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ano</a:t>
          </a:r>
          <a:r>
            <a:rPr lang="pt-BR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,</a:t>
          </a:r>
        </a:p>
        <a:p>
          <a:pPr marL="0" indent="0"/>
          <a:r>
            <a:rPr lang="pt-BR" sz="1000" b="0" baseline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respeitando o informado no tipo.</a:t>
          </a:r>
          <a:endParaRPr lang="pt-BR" sz="1000" b="0">
            <a:solidFill>
              <a:schemeClr val="bg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marL="0" indent="0"/>
          <a:endParaRPr lang="pt-BR" sz="1000" b="1">
            <a:solidFill>
              <a:schemeClr val="bg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marL="0" indent="0"/>
          <a:r>
            <a:rPr lang="pt-BR" sz="1100" b="1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SINTAXE</a:t>
          </a:r>
        </a:p>
        <a:p>
          <a:pPr marL="0" indent="0"/>
          <a:r>
            <a:rPr lang="pt-BR" sz="1000" b="0">
              <a:solidFill>
                <a:schemeClr val="bg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=NÚMSEMANA(DATA;TIPO)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0</xdr:row>
      <xdr:rowOff>66674</xdr:rowOff>
    </xdr:from>
    <xdr:to>
      <xdr:col>10</xdr:col>
      <xdr:colOff>571500</xdr:colOff>
      <xdr:row>9</xdr:row>
      <xdr:rowOff>57149</xdr:rowOff>
    </xdr:to>
    <xdr:sp macro="" textlink="">
      <xdr:nvSpPr>
        <xdr:cNvPr id="2" name="CaixaDeTexto 1"/>
        <xdr:cNvSpPr txBox="1"/>
      </xdr:nvSpPr>
      <xdr:spPr>
        <a:xfrm>
          <a:off x="8401050" y="66674"/>
          <a:ext cx="3019425" cy="1724025"/>
        </a:xfrm>
        <a:prstGeom prst="rect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1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FUNÇÕES DE DATA</a:t>
          </a:r>
        </a:p>
        <a:p>
          <a:endParaRPr lang="pt-BR" sz="1000" b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="1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DIAS</a:t>
          </a:r>
          <a:r>
            <a:rPr lang="pt-BR" sz="1000" b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- Calcula</a:t>
          </a:r>
          <a:r>
            <a: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a diferença entre duas datas.</a:t>
          </a:r>
          <a:endParaRPr lang="pt-BR" sz="1000" b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="1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DIAS360</a:t>
          </a:r>
          <a:r>
            <a:rPr lang="pt-BR" sz="1000" b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- Calcula a diferença entre duas datas,</a:t>
          </a:r>
          <a:endParaRPr lang="pt-BR" sz="1000" b="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considerando meses de 30 dias (Ano comercial).</a:t>
          </a:r>
        </a:p>
        <a:p>
          <a:endParaRPr lang="pt-BR" sz="11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100" b="1" baseline="0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SINTAXE</a:t>
          </a:r>
        </a:p>
        <a:p>
          <a:r>
            <a: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=DIAS(DATAFINAL;DATAINICIAL)</a:t>
          </a:r>
        </a:p>
        <a:p>
          <a:r>
            <a: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=DIAS360(DATAINICIAL;DATAFINAL;MÉTODO)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578302</xdr:colOff>
      <xdr:row>0</xdr:row>
      <xdr:rowOff>0</xdr:rowOff>
    </xdr:from>
    <xdr:to>
      <xdr:col>12</xdr:col>
      <xdr:colOff>57149</xdr:colOff>
      <xdr:row>11</xdr:row>
      <xdr:rowOff>9525</xdr:rowOff>
    </xdr:to>
    <xdr:grpSp>
      <xdr:nvGrpSpPr>
        <xdr:cNvPr id="10" name="Agrupar 9"/>
        <xdr:cNvGrpSpPr/>
      </xdr:nvGrpSpPr>
      <xdr:grpSpPr>
        <a:xfrm>
          <a:off x="6588577" y="0"/>
          <a:ext cx="4660447" cy="2124075"/>
          <a:chOff x="9827077" y="9525"/>
          <a:chExt cx="4660447" cy="2124075"/>
        </a:xfrm>
      </xdr:grpSpPr>
      <xdr:sp macro="" textlink="">
        <xdr:nvSpPr>
          <xdr:cNvPr id="5" name="CaixaDeTexto 4"/>
          <xdr:cNvSpPr txBox="1"/>
        </xdr:nvSpPr>
        <xdr:spPr>
          <a:xfrm>
            <a:off x="9827077" y="9525"/>
            <a:ext cx="4660447" cy="2124075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pt-BR" sz="11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TÉRMINO</a:t>
            </a:r>
          </a:p>
          <a:p>
            <a:r>
              <a:rPr lang="pt-BR" sz="1000" b="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Considerando o ano comercial europeu, quando o projeto</a:t>
            </a:r>
          </a:p>
          <a:p>
            <a:r>
              <a:rPr lang="pt-BR" sz="1000" b="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deve terminar?</a:t>
            </a:r>
          </a:p>
        </xdr:txBody>
      </xdr:sp>
      <xdr:pic>
        <xdr:nvPicPr>
          <xdr:cNvPr id="7" name="Imagem 6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0439400" y="800100"/>
            <a:ext cx="2971429" cy="980952"/>
          </a:xfrm>
          <a:prstGeom prst="rect">
            <a:avLst/>
          </a:prstGeom>
          <a:effectLst>
            <a:reflection blurRad="6350" stA="30000" endPos="35000" dir="5400000" sy="-100000" algn="bl" rotWithShape="0"/>
          </a:effectLst>
        </xdr:spPr>
      </xdr:pic>
    </xdr:grp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85726</xdr:colOff>
      <xdr:row>9</xdr:row>
      <xdr:rowOff>71758</xdr:rowOff>
    </xdr:from>
    <xdr:to>
      <xdr:col>17</xdr:col>
      <xdr:colOff>542926</xdr:colOff>
      <xdr:row>17</xdr:row>
      <xdr:rowOff>123825</xdr:rowOff>
    </xdr:to>
    <xdr:grpSp>
      <xdr:nvGrpSpPr>
        <xdr:cNvPr id="9" name="Agrupar 8"/>
        <xdr:cNvGrpSpPr/>
      </xdr:nvGrpSpPr>
      <xdr:grpSpPr>
        <a:xfrm>
          <a:off x="1914526" y="1786258"/>
          <a:ext cx="8991600" cy="1576067"/>
          <a:chOff x="1390650" y="1738633"/>
          <a:chExt cx="8991600" cy="1576067"/>
        </a:xfrm>
      </xdr:grpSpPr>
      <xdr:sp macro="" textlink="">
        <xdr:nvSpPr>
          <xdr:cNvPr id="5" name="Retângulo 4"/>
          <xdr:cNvSpPr/>
        </xdr:nvSpPr>
        <xdr:spPr>
          <a:xfrm>
            <a:off x="1390650" y="1738633"/>
            <a:ext cx="8991600" cy="1576067"/>
          </a:xfrm>
          <a:prstGeom prst="rect">
            <a:avLst/>
          </a:prstGeom>
          <a:noFill/>
        </xdr:spPr>
        <xdr:txBody>
          <a:bodyPr wrap="none" lIns="91440" tIns="45720" rIns="91440" bIns="45720">
            <a:prstTxWarp prst="textArchUp">
              <a:avLst/>
            </a:prstTxWarp>
            <a:noAutofit/>
          </a:bodyPr>
          <a:lstStyle/>
          <a:p>
            <a:pPr algn="ctr"/>
            <a:r>
              <a:rPr lang="pt-BR" sz="9600" b="1" cap="none" spc="0" baseline="0">
                <a:ln w="0">
                  <a:solidFill>
                    <a:sysClr val="windowText" lastClr="000000"/>
                  </a:solidFill>
                </a:ln>
                <a:solidFill>
                  <a:schemeClr val="tx1"/>
                </a:solidFill>
                <a:effectLst>
                  <a:reflection blurRad="6350" stA="53000" endA="300" endPos="35500" dir="5400000" sy="-90000" algn="bl" rotWithShape="0"/>
                </a:effectLst>
                <a:latin typeface="Bradley Hand ITC" panose="03070402050302030203" pitchFamily="66" charset="0"/>
              </a:rPr>
              <a:t>FUNÇÕES LÓGICAS</a:t>
            </a:r>
            <a:endParaRPr lang="pt-BR" sz="9600" b="1" cap="none" spc="0">
              <a:ln w="0">
                <a:solidFill>
                  <a:sysClr val="windowText" lastClr="000000"/>
                </a:solidFill>
              </a:ln>
              <a:solidFill>
                <a:schemeClr val="tx1"/>
              </a:solidFill>
              <a:effectLst>
                <a:reflection blurRad="6350" stA="53000" endA="300" endPos="35500" dir="5400000" sy="-90000" algn="bl" rotWithShape="0"/>
              </a:effectLst>
              <a:latin typeface="Bradley Hand ITC" panose="03070402050302030203" pitchFamily="66" charset="0"/>
            </a:endParaRPr>
          </a:p>
        </xdr:txBody>
      </xdr:sp>
      <xdr:pic>
        <xdr:nvPicPr>
          <xdr:cNvPr id="8" name="Imagem 7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48275" y="2047875"/>
            <a:ext cx="1196524" cy="1219200"/>
          </a:xfrm>
          <a:prstGeom prst="rect">
            <a:avLst/>
          </a:prstGeom>
          <a:effectLst>
            <a:reflection blurRad="6350" stA="52000" endA="300" endPos="35000" dir="5400000" sy="-100000" algn="bl" rotWithShape="0"/>
          </a:effectLst>
        </xdr:spPr>
      </xdr:pic>
    </xdr:grp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4</xdr:row>
      <xdr:rowOff>161925</xdr:rowOff>
    </xdr:from>
    <xdr:to>
      <xdr:col>14</xdr:col>
      <xdr:colOff>314325</xdr:colOff>
      <xdr:row>16</xdr:row>
      <xdr:rowOff>133350</xdr:rowOff>
    </xdr:to>
    <xdr:grpSp>
      <xdr:nvGrpSpPr>
        <xdr:cNvPr id="2" name="Agrupar 1"/>
        <xdr:cNvGrpSpPr/>
      </xdr:nvGrpSpPr>
      <xdr:grpSpPr>
        <a:xfrm>
          <a:off x="3467100" y="923925"/>
          <a:ext cx="5381625" cy="2257425"/>
          <a:chOff x="-171448" y="161926"/>
          <a:chExt cx="5381625" cy="2257425"/>
        </a:xfrm>
      </xdr:grpSpPr>
      <xdr:sp macro="" textlink="">
        <xdr:nvSpPr>
          <xdr:cNvPr id="6" name="CaixaDeTexto 5"/>
          <xdr:cNvSpPr txBox="1"/>
        </xdr:nvSpPr>
        <xdr:spPr>
          <a:xfrm>
            <a:off x="-171448" y="161926"/>
            <a:ext cx="5381625" cy="2257425"/>
          </a:xfrm>
          <a:prstGeom prst="rect">
            <a:avLst/>
          </a:prstGeom>
          <a:solidFill>
            <a:srgbClr val="00206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1">
            <a:schemeClr val="accent5"/>
          </a:lnRef>
          <a:fillRef idx="3">
            <a:schemeClr val="accent5"/>
          </a:fillRef>
          <a:effectRef idx="2">
            <a:schemeClr val="accent5"/>
          </a:effectRef>
          <a:fontRef idx="minor">
            <a:schemeClr val="lt1"/>
          </a:fontRef>
        </xdr:style>
        <xdr:txBody>
          <a:bodyPr vertOverflow="clip" horzOverflow="clip" wrap="square" numCol="1" spcCol="360000" rtlCol="0" anchor="t">
            <a:noAutofit/>
          </a:bodyPr>
          <a:lstStyle/>
          <a:p>
            <a:r>
              <a:rPr lang="pt-BR" sz="1100" b="1" cap="small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CAPITULO</a:t>
            </a:r>
            <a:r>
              <a:rPr lang="pt-BR" sz="1100" b="1" cap="small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09</a:t>
            </a:r>
            <a:endParaRPr lang="pt-BR" sz="1100" b="1" cap="small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1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50"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Neste capítulo, você será convidado a usar o raciocínio lógico e desenvolver experiência, usando funções que ajudam a resolver</a:t>
            </a:r>
          </a:p>
          <a:p>
            <a:r>
              <a:rPr lang="pt-BR" sz="1050"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problemas muito comuns no dia a dia de um ambiente</a:t>
            </a:r>
          </a:p>
          <a:p>
            <a:r>
              <a:rPr lang="pt-BR" sz="1050"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corporativo:</a:t>
            </a:r>
          </a:p>
          <a:p>
            <a:endParaRPr lang="pt-BR" sz="10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lvl="0"/>
            <a:r>
              <a: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 SE() ← </a:t>
            </a:r>
            <a:r>
              <a:rPr lang="pt-BR" sz="1100" b="1">
                <a:solidFill>
                  <a:srgbClr val="FFC000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aninhado</a:t>
            </a:r>
          </a:p>
          <a:p>
            <a:pPr lvl="0"/>
            <a:r>
              <a: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2. CONT.SE()</a:t>
            </a:r>
          </a:p>
          <a:p>
            <a:pPr lvl="0"/>
            <a:r>
              <a: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3. MÉDIASE()</a:t>
            </a:r>
          </a:p>
          <a:p>
            <a:pPr lvl="0"/>
            <a:r>
              <a: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4. SOMASE()</a:t>
            </a:r>
          </a:p>
          <a:p>
            <a:pPr lvl="0"/>
            <a:r>
              <a: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5. SEERRO()</a:t>
            </a:r>
          </a:p>
          <a:p>
            <a:pPr lvl="1"/>
            <a:endParaRPr lang="pt-BR" sz="11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cxnSp macro="">
        <xdr:nvCxnSpPr>
          <xdr:cNvPr id="4" name="Conector reto 3"/>
          <xdr:cNvCxnSpPr/>
        </xdr:nvCxnSpPr>
        <xdr:spPr>
          <a:xfrm>
            <a:off x="-95250" y="1238250"/>
            <a:ext cx="4962527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Conector reto 4"/>
          <xdr:cNvCxnSpPr/>
        </xdr:nvCxnSpPr>
        <xdr:spPr>
          <a:xfrm>
            <a:off x="-95250" y="495300"/>
            <a:ext cx="5000627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0</xdr:row>
      <xdr:rowOff>0</xdr:rowOff>
    </xdr:from>
    <xdr:to>
      <xdr:col>15</xdr:col>
      <xdr:colOff>586476</xdr:colOff>
      <xdr:row>13</xdr:row>
      <xdr:rowOff>14312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2675" y="0"/>
          <a:ext cx="5749026" cy="2481287"/>
        </a:xfrm>
        <a:prstGeom prst="rect">
          <a:avLst/>
        </a:prstGeom>
      </xdr:spPr>
    </xdr:pic>
    <xdr:clientData/>
  </xdr:twoCellAnchor>
  <xdr:twoCellAnchor>
    <xdr:from>
      <xdr:col>1</xdr:col>
      <xdr:colOff>114300</xdr:colOff>
      <xdr:row>8</xdr:row>
      <xdr:rowOff>57147</xdr:rowOff>
    </xdr:from>
    <xdr:to>
      <xdr:col>5</xdr:col>
      <xdr:colOff>542925</xdr:colOff>
      <xdr:row>21</xdr:row>
      <xdr:rowOff>76200</xdr:rowOff>
    </xdr:to>
    <xdr:grpSp>
      <xdr:nvGrpSpPr>
        <xdr:cNvPr id="3" name="Agrupar 2"/>
        <xdr:cNvGrpSpPr/>
      </xdr:nvGrpSpPr>
      <xdr:grpSpPr>
        <a:xfrm>
          <a:off x="923925" y="1562097"/>
          <a:ext cx="4638675" cy="2505078"/>
          <a:chOff x="923925" y="1562097"/>
          <a:chExt cx="4638675" cy="2505078"/>
        </a:xfrm>
        <a:effectLst>
          <a:reflection blurRad="6350" stA="28000" endPos="35000" dir="5400000" sy="-100000" algn="bl" rotWithShape="0"/>
        </a:effectLst>
      </xdr:grpSpPr>
      <xdr:sp macro="" textlink="">
        <xdr:nvSpPr>
          <xdr:cNvPr id="6" name="CaixaDeTexto 5"/>
          <xdr:cNvSpPr txBox="1"/>
        </xdr:nvSpPr>
        <xdr:spPr>
          <a:xfrm>
            <a:off x="923925" y="1562097"/>
            <a:ext cx="4638675" cy="2505078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pt-BR" sz="11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SITUAÇÃO</a:t>
            </a:r>
          </a:p>
          <a:p>
            <a:endParaRPr lang="pt-BR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Quando o</a:t>
            </a:r>
            <a:r>
              <a:rPr lang="pt-BR" sz="10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pagamento estiver atrasado, exiba </a:t>
            </a:r>
            <a:r>
              <a:rPr lang="pt-BR" sz="10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Vencida</a:t>
            </a:r>
            <a:r>
              <a:rPr lang="pt-BR" sz="10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, </a:t>
            </a:r>
          </a:p>
          <a:p>
            <a:r>
              <a:rPr lang="pt-BR" sz="10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senão </a:t>
            </a:r>
            <a:r>
              <a:rPr lang="pt-BR" sz="10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OK</a:t>
            </a:r>
            <a:r>
              <a:rPr lang="pt-BR" sz="10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.</a:t>
            </a:r>
          </a:p>
        </xdr:txBody>
      </xdr:sp>
      <xdr:pic>
        <xdr:nvPicPr>
          <xdr:cNvPr id="2" name="Imagem 1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38225" y="2390775"/>
            <a:ext cx="4457143" cy="1552381"/>
          </a:xfrm>
          <a:prstGeom prst="rect">
            <a:avLst/>
          </a:prstGeom>
        </xdr:spPr>
      </xdr:pic>
    </xdr:grp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0</xdr:rowOff>
    </xdr:from>
    <xdr:to>
      <xdr:col>17</xdr:col>
      <xdr:colOff>485774</xdr:colOff>
      <xdr:row>10</xdr:row>
      <xdr:rowOff>158195</xdr:rowOff>
    </xdr:to>
    <xdr:pic>
      <xdr:nvPicPr>
        <xdr:cNvPr id="2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0"/>
          <a:ext cx="6848474" cy="2291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</xdr:row>
      <xdr:rowOff>85725</xdr:rowOff>
    </xdr:from>
    <xdr:to>
      <xdr:col>7</xdr:col>
      <xdr:colOff>438150</xdr:colOff>
      <xdr:row>23</xdr:row>
      <xdr:rowOff>171450</xdr:rowOff>
    </xdr:to>
    <xdr:grpSp>
      <xdr:nvGrpSpPr>
        <xdr:cNvPr id="9" name="Agrupar 8"/>
        <xdr:cNvGrpSpPr/>
      </xdr:nvGrpSpPr>
      <xdr:grpSpPr>
        <a:xfrm>
          <a:off x="0" y="1828800"/>
          <a:ext cx="6162675" cy="2952750"/>
          <a:chOff x="5724525" y="0"/>
          <a:chExt cx="6162675" cy="2952750"/>
        </a:xfrm>
      </xdr:grpSpPr>
      <xdr:sp macro="" textlink="">
        <xdr:nvSpPr>
          <xdr:cNvPr id="4" name="CaixaDeTexto 3"/>
          <xdr:cNvSpPr txBox="1"/>
        </xdr:nvSpPr>
        <xdr:spPr>
          <a:xfrm>
            <a:off x="5724525" y="0"/>
            <a:ext cx="6162675" cy="2952750"/>
          </a:xfrm>
          <a:prstGeom prst="rect">
            <a:avLst/>
          </a:prstGeom>
          <a:solidFill>
            <a:srgbClr val="00206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pt-BR" sz="11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TOTAL</a:t>
            </a:r>
            <a:r>
              <a:rPr lang="pt-BR" sz="11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DE VENDAS COM COMISSÃO</a:t>
            </a:r>
            <a:endParaRPr lang="pt-BR" sz="11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Se</a:t>
            </a:r>
            <a:r>
              <a:rPr lang="pt-BR" sz="10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o </a:t>
            </a:r>
            <a:r>
              <a:rPr lang="pt-BR" sz="10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Total de Vendas </a:t>
            </a:r>
            <a:r>
              <a:rPr lang="pt-BR" sz="10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for superior ou igual a 3.000,00,</a:t>
            </a:r>
          </a:p>
          <a:p>
            <a:r>
              <a:rPr lang="pt-BR" sz="10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a comisão será de </a:t>
            </a:r>
            <a:r>
              <a:rPr lang="pt-BR" sz="1000" b="0" baseline="0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5%</a:t>
            </a:r>
            <a:r>
              <a:rPr lang="pt-BR" sz="10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. Se o </a:t>
            </a:r>
            <a:r>
              <a:rPr lang="pt-BR" sz="10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Total de Vendas </a:t>
            </a:r>
            <a:r>
              <a:rPr lang="pt-BR" sz="10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for inferior a 1.000,00</a:t>
            </a:r>
          </a:p>
          <a:p>
            <a:r>
              <a:rPr lang="pt-BR" sz="10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a comissão será de 2%, para os demais 3%.</a:t>
            </a:r>
            <a:endPara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7" name="Imagem 6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257925" y="962025"/>
            <a:ext cx="5152381" cy="1771429"/>
          </a:xfrm>
          <a:prstGeom prst="rect">
            <a:avLst/>
          </a:prstGeom>
          <a:effectLst>
            <a:reflection blurRad="6350" stA="26000" endPos="35000" dir="5400000" sy="-100000" algn="bl" rotWithShape="0"/>
          </a:effectLst>
        </xdr:spPr>
      </xdr:pic>
    </xdr:grp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209548</xdr:colOff>
      <xdr:row>7</xdr:row>
      <xdr:rowOff>95251</xdr:rowOff>
    </xdr:from>
    <xdr:to>
      <xdr:col>6</xdr:col>
      <xdr:colOff>123824</xdr:colOff>
      <xdr:row>23</xdr:row>
      <xdr:rowOff>47625</xdr:rowOff>
    </xdr:to>
    <xdr:grpSp>
      <xdr:nvGrpSpPr>
        <xdr:cNvPr id="8" name="Agrupar 7"/>
        <xdr:cNvGrpSpPr/>
      </xdr:nvGrpSpPr>
      <xdr:grpSpPr>
        <a:xfrm>
          <a:off x="209548" y="1647826"/>
          <a:ext cx="5829301" cy="3009899"/>
          <a:chOff x="5724523" y="123826"/>
          <a:chExt cx="5829301" cy="3009899"/>
        </a:xfrm>
      </xdr:grpSpPr>
      <xdr:sp macro="" textlink="">
        <xdr:nvSpPr>
          <xdr:cNvPr id="3" name="CaixaDeTexto 2"/>
          <xdr:cNvSpPr txBox="1"/>
        </xdr:nvSpPr>
        <xdr:spPr>
          <a:xfrm>
            <a:off x="5724523" y="123826"/>
            <a:ext cx="5829301" cy="3009899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pt-BR" sz="11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SITUAÇÃO</a:t>
            </a:r>
          </a:p>
          <a:p>
            <a:endPara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Existe a demanda</a:t>
            </a:r>
            <a:r>
              <a:rPr lang="pt-BR" sz="10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para definir o Status do campo Estoque. De acordo com a análise realizada pelo departamento de vendas, quando o estoque estiver a partir de 30, o relatório deve apresentar OK no Status, quando estiver abaixo de 30, o Status deve ser definido como Alerta. Quando nenhuma das condições anterioriores forem aplicadas, o Status do estoque deve ser defindo como Falta.</a:t>
            </a:r>
            <a:endParaRPr lang="pt-BR" sz="1000" b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7" name="Imagem 6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800725" y="1276350"/>
            <a:ext cx="5666667" cy="1590476"/>
          </a:xfrm>
          <a:prstGeom prst="rect">
            <a:avLst/>
          </a:prstGeom>
          <a:effectLst>
            <a:reflection blurRad="6350" stA="26000" endPos="35000" dir="5400000" sy="-100000" algn="bl" rotWithShape="0"/>
          </a:effectLst>
        </xdr:spPr>
      </xdr:pic>
    </xdr:grp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102574</xdr:colOff>
      <xdr:row>8</xdr:row>
      <xdr:rowOff>3</xdr:rowOff>
    </xdr:from>
    <xdr:to>
      <xdr:col>4</xdr:col>
      <xdr:colOff>5819775</xdr:colOff>
      <xdr:row>22</xdr:row>
      <xdr:rowOff>9526</xdr:rowOff>
    </xdr:to>
    <xdr:grpSp>
      <xdr:nvGrpSpPr>
        <xdr:cNvPr id="8" name="Agrupar 7"/>
        <xdr:cNvGrpSpPr/>
      </xdr:nvGrpSpPr>
      <xdr:grpSpPr>
        <a:xfrm>
          <a:off x="3388699" y="1562103"/>
          <a:ext cx="6603026" cy="2676523"/>
          <a:chOff x="3407749" y="1457328"/>
          <a:chExt cx="6603026" cy="2676523"/>
        </a:xfrm>
      </xdr:grpSpPr>
      <xdr:sp macro="" textlink="">
        <xdr:nvSpPr>
          <xdr:cNvPr id="3" name="Text Box 1"/>
          <xdr:cNvSpPr txBox="1">
            <a:spLocks noChangeArrowheads="1"/>
          </xdr:cNvSpPr>
        </xdr:nvSpPr>
        <xdr:spPr bwMode="auto">
          <a:xfrm>
            <a:off x="3407749" y="1457328"/>
            <a:ext cx="6603026" cy="2676523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  <a:headEnd/>
            <a:tailEnd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wrap="square" lIns="90000" tIns="90000" rIns="90000" bIns="90000" anchor="t" upright="1"/>
          <a:lstStyle/>
          <a:p>
            <a:pPr algn="l" rtl="0">
              <a:defRPr sz="1000"/>
            </a:pPr>
            <a:r>
              <a:rPr lang="pt-BR" sz="11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Real</a:t>
            </a:r>
            <a:endParaRPr lang="pt-BR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l" rtl="0">
              <a:buFont typeface="Arial" pitchFamily="34" charset="0"/>
              <a:buChar char="•"/>
              <a:defRPr sz="1000"/>
            </a:pPr>
            <a:r>
              <a:rPr lang="pt-BR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Se </a:t>
            </a:r>
            <a:r>
              <a:rPr lang="pt-BR" sz="10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Pagamento</a:t>
            </a:r>
            <a:r>
              <a:rPr lang="pt-BR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&lt; </a:t>
            </a:r>
            <a:r>
              <a:rPr lang="pt-BR" sz="10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Vencimento</a:t>
            </a:r>
            <a:r>
              <a:rPr lang="pt-BR" sz="1000" b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calcule </a:t>
            </a:r>
            <a:r>
              <a:rPr lang="pt-BR" sz="10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Desconto</a:t>
            </a:r>
          </a:p>
          <a:p>
            <a:pPr algn="l" rtl="0">
              <a:buFont typeface="Arial" pitchFamily="34" charset="0"/>
              <a:buChar char="•"/>
              <a:defRPr sz="1000"/>
            </a:pPr>
            <a:r>
              <a:rPr lang="pt-BR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Caso contrário</a:t>
            </a:r>
          </a:p>
          <a:p>
            <a:pPr lvl="1" algn="l" rtl="0">
              <a:buFont typeface="Arial" pitchFamily="34" charset="0"/>
              <a:buChar char="•"/>
              <a:defRPr sz="1000"/>
            </a:pPr>
            <a:r>
              <a:rPr lang="pt-BR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Se </a:t>
            </a:r>
            <a:r>
              <a:rPr lang="pt-BR" sz="10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Pagamento</a:t>
            </a:r>
            <a:r>
              <a:rPr lang="pt-BR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= </a:t>
            </a:r>
            <a:r>
              <a:rPr lang="pt-BR" sz="10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Vencimento</a:t>
            </a:r>
            <a:r>
              <a:rPr lang="pt-BR" sz="1000" b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exiba </a:t>
            </a:r>
            <a:r>
              <a:rPr lang="pt-BR" sz="10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Valor</a:t>
            </a:r>
          </a:p>
          <a:p>
            <a:pPr lvl="1" algn="l" rtl="0">
              <a:buFont typeface="Arial" pitchFamily="34" charset="0"/>
              <a:buChar char="•"/>
              <a:defRPr sz="1000"/>
            </a:pPr>
            <a:r>
              <a:rPr lang="pt-BR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Caso contrário calcule</a:t>
            </a:r>
            <a:r>
              <a:rPr lang="pt-BR" sz="10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pt-BR" sz="10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Valor</a:t>
            </a:r>
            <a:r>
              <a:rPr lang="pt-BR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+ </a:t>
            </a:r>
            <a:r>
              <a:rPr lang="pt-BR" sz="10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Valor</a:t>
            </a:r>
            <a:r>
              <a:rPr lang="pt-BR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* </a:t>
            </a:r>
            <a:r>
              <a:rPr lang="pt-BR" sz="10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Taxa</a:t>
            </a:r>
            <a:r>
              <a:rPr lang="pt-BR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+ </a:t>
            </a:r>
            <a:r>
              <a:rPr lang="pt-BR" sz="10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Valor</a:t>
            </a:r>
            <a:r>
              <a:rPr lang="pt-BR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* </a:t>
            </a:r>
            <a:r>
              <a:rPr lang="pt-BR" sz="10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Multa</a:t>
            </a:r>
            <a:r>
              <a:rPr lang="pt-BR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pt-BR" sz="10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Diária</a:t>
            </a:r>
            <a:r>
              <a:rPr lang="pt-BR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* (</a:t>
            </a:r>
            <a:r>
              <a:rPr lang="pt-BR" sz="10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Pagamento</a:t>
            </a:r>
            <a:r>
              <a:rPr lang="pt-BR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- </a:t>
            </a:r>
            <a:r>
              <a:rPr lang="pt-BR" sz="10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Vencimento</a:t>
            </a:r>
            <a:r>
              <a:rPr lang="pt-BR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  <xdr:pic>
        <xdr:nvPicPr>
          <xdr:cNvPr id="6" name="Imagem 5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210050" y="2447925"/>
            <a:ext cx="4923809" cy="1390476"/>
          </a:xfrm>
          <a:prstGeom prst="rect">
            <a:avLst/>
          </a:prstGeom>
          <a:effectLst>
            <a:reflection blurRad="6350" stA="13000" endPos="35000" dir="5400000" sy="-100000" algn="bl" rotWithShape="0"/>
          </a:effectLst>
        </xdr:spPr>
      </xdr:pic>
    </xdr:grp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0</xdr:row>
      <xdr:rowOff>66675</xdr:rowOff>
    </xdr:from>
    <xdr:to>
      <xdr:col>15</xdr:col>
      <xdr:colOff>38100</xdr:colOff>
      <xdr:row>5</xdr:row>
      <xdr:rowOff>171450</xdr:rowOff>
    </xdr:to>
    <xdr:sp macro="" textlink="">
      <xdr:nvSpPr>
        <xdr:cNvPr id="2" name="CaixaDeTexto 1"/>
        <xdr:cNvSpPr txBox="1"/>
      </xdr:nvSpPr>
      <xdr:spPr>
        <a:xfrm>
          <a:off x="5981700" y="66675"/>
          <a:ext cx="5943600" cy="1076325"/>
        </a:xfrm>
        <a:prstGeom prst="rect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SOMASE - </a:t>
          </a:r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Soma um intervalo numérico, respeitando uma condição (filtro)</a:t>
          </a:r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</a:t>
          </a:r>
        </a:p>
        <a:p>
          <a:endParaRPr lang="pt-BR" sz="10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100" b="1" baseline="0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SINTAXE</a:t>
          </a:r>
        </a:p>
        <a:p>
          <a:endParaRPr lang="pt-BR" sz="10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=SOMASE(Intervalo</a:t>
          </a:r>
          <a:r>
            <a:rPr lang="pt-BR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de critérios; Critério; Lista de números a serem somados)</a:t>
          </a:r>
          <a:endParaRPr lang="pt-BR" sz="10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5</xdr:col>
      <xdr:colOff>180975</xdr:colOff>
      <xdr:row>8</xdr:row>
      <xdr:rowOff>123825</xdr:rowOff>
    </xdr:from>
    <xdr:to>
      <xdr:col>15</xdr:col>
      <xdr:colOff>28575</xdr:colOff>
      <xdr:row>14</xdr:row>
      <xdr:rowOff>57150</xdr:rowOff>
    </xdr:to>
    <xdr:sp macro="" textlink="">
      <xdr:nvSpPr>
        <xdr:cNvPr id="6" name="CaixaDeTexto 5"/>
        <xdr:cNvSpPr txBox="1"/>
      </xdr:nvSpPr>
      <xdr:spPr>
        <a:xfrm>
          <a:off x="5972175" y="1666875"/>
          <a:ext cx="5943600" cy="1076325"/>
        </a:xfrm>
        <a:prstGeom prst="rect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MÉDIASE - </a:t>
          </a:r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Realiza a média em um intervalo numérico, respeitando uma</a:t>
          </a:r>
        </a:p>
        <a:p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condição (filtro)</a:t>
          </a:r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</a:t>
          </a:r>
        </a:p>
        <a:p>
          <a:endParaRPr lang="pt-BR" sz="10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100" b="1" baseline="0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SINTAXE</a:t>
          </a:r>
        </a:p>
        <a:p>
          <a:endParaRPr lang="pt-BR" sz="10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=MÉDIASE(Intervalo</a:t>
          </a:r>
          <a:r>
            <a:rPr lang="pt-BR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de critérios; Critério; Lista de números a serem calculados)</a:t>
          </a:r>
          <a:endParaRPr lang="pt-BR" sz="10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5</xdr:col>
      <xdr:colOff>133350</xdr:colOff>
      <xdr:row>16</xdr:row>
      <xdr:rowOff>114300</xdr:rowOff>
    </xdr:from>
    <xdr:to>
      <xdr:col>14</xdr:col>
      <xdr:colOff>590550</xdr:colOff>
      <xdr:row>22</xdr:row>
      <xdr:rowOff>47625</xdr:rowOff>
    </xdr:to>
    <xdr:sp macro="" textlink="">
      <xdr:nvSpPr>
        <xdr:cNvPr id="9" name="CaixaDeTexto 8"/>
        <xdr:cNvSpPr txBox="1"/>
      </xdr:nvSpPr>
      <xdr:spPr>
        <a:xfrm>
          <a:off x="5924550" y="3181350"/>
          <a:ext cx="5943600" cy="1076325"/>
        </a:xfrm>
        <a:prstGeom prst="rect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CONT.SE - </a:t>
          </a:r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Conta a quantidade de vezes que um</a:t>
          </a:r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valor aparece em uma lista.</a:t>
          </a:r>
        </a:p>
        <a:p>
          <a:endParaRPr lang="pt-BR" sz="10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100" b="1" baseline="0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SINTAXE</a:t>
          </a:r>
        </a:p>
        <a:p>
          <a:endParaRPr lang="pt-BR" sz="10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=CONT.SE(Intervalo</a:t>
          </a:r>
          <a:r>
            <a:rPr lang="pt-BR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de critérios; Critérios a serem contados)</a:t>
          </a:r>
          <a:endParaRPr lang="pt-BR" sz="10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4763</xdr:colOff>
      <xdr:row>4</xdr:row>
      <xdr:rowOff>114300</xdr:rowOff>
    </xdr:from>
    <xdr:to>
      <xdr:col>7</xdr:col>
      <xdr:colOff>285750</xdr:colOff>
      <xdr:row>13</xdr:row>
      <xdr:rowOff>95250</xdr:rowOff>
    </xdr:to>
    <xdr:grpSp>
      <xdr:nvGrpSpPr>
        <xdr:cNvPr id="9" name="Agrupar 8"/>
        <xdr:cNvGrpSpPr/>
      </xdr:nvGrpSpPr>
      <xdr:grpSpPr>
        <a:xfrm>
          <a:off x="4310063" y="904875"/>
          <a:ext cx="3109912" cy="1704975"/>
          <a:chOff x="4310063" y="904875"/>
          <a:chExt cx="3109912" cy="1704975"/>
        </a:xfrm>
      </xdr:grpSpPr>
      <xdr:sp macro="" textlink="">
        <xdr:nvSpPr>
          <xdr:cNvPr id="5" name="CaixaDeTexto 4"/>
          <xdr:cNvSpPr txBox="1"/>
        </xdr:nvSpPr>
        <xdr:spPr>
          <a:xfrm>
            <a:off x="4310063" y="904875"/>
            <a:ext cx="3109912" cy="1704975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wrap="square" rtlCol="0" anchor="t"/>
          <a:lstStyle/>
          <a:p>
            <a:r>
              <a:rPr lang="pt-BR" sz="11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Vendas</a:t>
            </a:r>
          </a:p>
          <a:p>
            <a:endParaRPr lang="pt-BR" sz="11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 b="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Calcule Vendas por curso.</a:t>
            </a:r>
            <a:endParaRPr lang="pt-BR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7" name="Imagem 6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752975" y="1600200"/>
            <a:ext cx="2257143" cy="838095"/>
          </a:xfrm>
          <a:prstGeom prst="rect">
            <a:avLst/>
          </a:prstGeom>
          <a:effectLst>
            <a:reflection blurRad="6350" stA="29000" endPos="35000" dir="5400000" sy="-100000" algn="bl" rotWithShape="0"/>
          </a:effectLst>
        </xdr:spPr>
      </xdr:pic>
    </xdr:grp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3</xdr:row>
      <xdr:rowOff>0</xdr:rowOff>
    </xdr:from>
    <xdr:to>
      <xdr:col>9</xdr:col>
      <xdr:colOff>380999</xdr:colOff>
      <xdr:row>10</xdr:row>
      <xdr:rowOff>95250</xdr:rowOff>
    </xdr:to>
    <xdr:grpSp>
      <xdr:nvGrpSpPr>
        <xdr:cNvPr id="8" name="Agrupar 7"/>
        <xdr:cNvGrpSpPr/>
      </xdr:nvGrpSpPr>
      <xdr:grpSpPr>
        <a:xfrm>
          <a:off x="3400424" y="609600"/>
          <a:ext cx="4505325" cy="1428750"/>
          <a:chOff x="3400424" y="609600"/>
          <a:chExt cx="4505325" cy="1428750"/>
        </a:xfrm>
      </xdr:grpSpPr>
      <xdr:sp macro="" textlink="">
        <xdr:nvSpPr>
          <xdr:cNvPr id="5" name="CaixaDeTexto 4"/>
          <xdr:cNvSpPr txBox="1"/>
        </xdr:nvSpPr>
        <xdr:spPr>
          <a:xfrm>
            <a:off x="3400424" y="609600"/>
            <a:ext cx="4505325" cy="1428750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wrap="square" rtlCol="0" anchor="t"/>
          <a:lstStyle/>
          <a:p>
            <a:r>
              <a:rPr lang="pt-BR" sz="1000" b="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Calcule o Total de quantidade e o Total Geral</a:t>
            </a:r>
          </a:p>
          <a:p>
            <a:r>
              <a:rPr lang="pt-BR" sz="1000" b="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das vendas de acordo com a Marca.</a:t>
            </a:r>
            <a:endParaRPr lang="pt-BR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7" name="Imagem 6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609975" y="1209675"/>
            <a:ext cx="2933333" cy="447619"/>
          </a:xfrm>
          <a:prstGeom prst="rect">
            <a:avLst/>
          </a:prstGeom>
          <a:effectLst>
            <a:reflection blurRad="6350" stA="52000" endA="300" endPos="35000" dir="5400000" sy="-100000" algn="bl" rotWithShape="0"/>
          </a:effectLst>
        </xdr:spPr>
      </xdr:pic>
    </xdr:grp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12</xdr:col>
      <xdr:colOff>380999</xdr:colOff>
      <xdr:row>12</xdr:row>
      <xdr:rowOff>66674</xdr:rowOff>
    </xdr:to>
    <xdr:grpSp>
      <xdr:nvGrpSpPr>
        <xdr:cNvPr id="8" name="Agrupar 7"/>
        <xdr:cNvGrpSpPr/>
      </xdr:nvGrpSpPr>
      <xdr:grpSpPr>
        <a:xfrm>
          <a:off x="5857875" y="0"/>
          <a:ext cx="4038599" cy="2390774"/>
          <a:chOff x="5857875" y="0"/>
          <a:chExt cx="4038599" cy="2390774"/>
        </a:xfrm>
      </xdr:grpSpPr>
      <xdr:sp macro="" textlink="">
        <xdr:nvSpPr>
          <xdr:cNvPr id="5" name="CaixaDeTexto 4"/>
          <xdr:cNvSpPr txBox="1"/>
        </xdr:nvSpPr>
        <xdr:spPr>
          <a:xfrm>
            <a:off x="5857875" y="0"/>
            <a:ext cx="4038599" cy="2390774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wrap="square" rtlCol="0" anchor="t"/>
          <a:lstStyle/>
          <a:p>
            <a:r>
              <a:rPr lang="pt-BR" sz="11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QUANTIDADE VENDAS</a:t>
            </a: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 b="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Conte a ocorrência de cursos vendidos</a:t>
            </a:r>
            <a:endParaRPr lang="pt-BR" sz="10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7" name="Imagem 6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743700" y="733425"/>
            <a:ext cx="2266667" cy="1380952"/>
          </a:xfrm>
          <a:prstGeom prst="rect">
            <a:avLst/>
          </a:prstGeom>
          <a:effectLst>
            <a:reflection blurRad="6350" stA="27000" endPos="35000" dir="5400000" sy="-100000" algn="bl" rotWithShape="0"/>
          </a:effectLst>
        </xdr:spPr>
      </xdr:pic>
    </xdr:grp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5</xdr:row>
      <xdr:rowOff>66676</xdr:rowOff>
    </xdr:from>
    <xdr:to>
      <xdr:col>8</xdr:col>
      <xdr:colOff>981075</xdr:colOff>
      <xdr:row>17</xdr:row>
      <xdr:rowOff>142876</xdr:rowOff>
    </xdr:to>
    <xdr:grpSp>
      <xdr:nvGrpSpPr>
        <xdr:cNvPr id="11" name="Agrupar 10"/>
        <xdr:cNvGrpSpPr/>
      </xdr:nvGrpSpPr>
      <xdr:grpSpPr>
        <a:xfrm>
          <a:off x="4629150" y="1076326"/>
          <a:ext cx="4133850" cy="2362200"/>
          <a:chOff x="4038600" y="1209676"/>
          <a:chExt cx="4133850" cy="2362200"/>
        </a:xfrm>
      </xdr:grpSpPr>
      <xdr:grpSp>
        <xdr:nvGrpSpPr>
          <xdr:cNvPr id="9" name="Agrupar 8"/>
          <xdr:cNvGrpSpPr/>
        </xdr:nvGrpSpPr>
        <xdr:grpSpPr>
          <a:xfrm>
            <a:off x="4038600" y="1209676"/>
            <a:ext cx="4133850" cy="2362200"/>
            <a:chOff x="7715250" y="1"/>
            <a:chExt cx="4133850" cy="2362200"/>
          </a:xfrm>
        </xdr:grpSpPr>
        <xdr:sp macro="" textlink="">
          <xdr:nvSpPr>
            <xdr:cNvPr id="5" name="CaixaDeTexto 4"/>
            <xdr:cNvSpPr txBox="1"/>
          </xdr:nvSpPr>
          <xdr:spPr>
            <a:xfrm>
              <a:off x="7715250" y="1"/>
              <a:ext cx="4133850" cy="2362200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accent3">
                <a:shade val="50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wrap="square" rtlCol="0" anchor="t"/>
            <a:lstStyle/>
            <a:p>
              <a:r>
                <a:rPr lang="pt-BR" sz="1000" b="0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Calcule a média </a:t>
              </a:r>
              <a:r>
                <a:rPr lang="pt-BR" sz="1000" b="0" baseline="0">
                  <a:solidFill>
                    <a:schemeClr val="lt1"/>
                  </a:solidFill>
                  <a:effectLst/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das vendas por curso</a:t>
              </a:r>
              <a:endParaRPr lang="pt-BR" sz="1000"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  <xdr:pic>
          <xdr:nvPicPr>
            <xdr:cNvPr id="8" name="Imagem 7"/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7858125" y="361950"/>
              <a:ext cx="2580952" cy="819048"/>
            </a:xfrm>
            <a:prstGeom prst="rect">
              <a:avLst/>
            </a:prstGeom>
            <a:effectLst>
              <a:reflection blurRad="6350" stA="28000" endPos="35000" dir="5400000" sy="-100000" algn="bl" rotWithShape="0"/>
            </a:effectLst>
          </xdr:spPr>
        </xdr:pic>
      </xdr:grpSp>
      <xdr:pic>
        <xdr:nvPicPr>
          <xdr:cNvPr id="10" name="Imagem 9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391025" y="2876550"/>
            <a:ext cx="2066667" cy="438095"/>
          </a:xfrm>
          <a:prstGeom prst="rect">
            <a:avLst/>
          </a:prstGeom>
          <a:effectLst>
            <a:reflection blurRad="6350" stA="52000" endA="300" endPos="35000" dir="5400000" sy="-100000" algn="bl" rotWithShape="0"/>
          </a:effectLst>
        </xdr:spPr>
      </xdr:pic>
    </xdr:grp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2</xdr:row>
      <xdr:rowOff>114301</xdr:rowOff>
    </xdr:from>
    <xdr:to>
      <xdr:col>7</xdr:col>
      <xdr:colOff>142874</xdr:colOff>
      <xdr:row>8</xdr:row>
      <xdr:rowOff>104776</xdr:rowOff>
    </xdr:to>
    <xdr:grpSp>
      <xdr:nvGrpSpPr>
        <xdr:cNvPr id="9" name="Agrupar 8"/>
        <xdr:cNvGrpSpPr/>
      </xdr:nvGrpSpPr>
      <xdr:grpSpPr>
        <a:xfrm>
          <a:off x="3409949" y="523876"/>
          <a:ext cx="4257675" cy="1143000"/>
          <a:chOff x="3400424" y="609601"/>
          <a:chExt cx="4410075" cy="1143000"/>
        </a:xfrm>
      </xdr:grpSpPr>
      <xdr:sp macro="" textlink="">
        <xdr:nvSpPr>
          <xdr:cNvPr id="5" name="CaixaDeTexto 4"/>
          <xdr:cNvSpPr txBox="1"/>
        </xdr:nvSpPr>
        <xdr:spPr>
          <a:xfrm>
            <a:off x="3400424" y="609601"/>
            <a:ext cx="4410075" cy="1143000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wrap="square" rtlCol="0" anchor="t"/>
          <a:lstStyle/>
          <a:p>
            <a:r>
              <a:rPr lang="pt-BR" sz="1000" b="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Calcule o média de quantidade e a média do </a:t>
            </a:r>
          </a:p>
          <a:p>
            <a:r>
              <a:rPr lang="pt-BR" sz="1000" b="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Total Geral das vendas de acordo com a Marca.</a:t>
            </a:r>
            <a:endParaRPr lang="pt-BR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7" name="Imagem 6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581400" y="1123950"/>
            <a:ext cx="2933333" cy="428571"/>
          </a:xfrm>
          <a:prstGeom prst="rect">
            <a:avLst/>
          </a:prstGeom>
          <a:effectLst>
            <a:reflection blurRad="6350" stA="52000" endA="300" endPos="35000" dir="5400000" sy="-100000" algn="bl" rotWithShape="0"/>
          </a:effectLst>
        </xdr:spPr>
      </xdr:pic>
    </xdr:grp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19049</xdr:colOff>
      <xdr:row>0</xdr:row>
      <xdr:rowOff>95250</xdr:rowOff>
    </xdr:from>
    <xdr:to>
      <xdr:col>14</xdr:col>
      <xdr:colOff>152400</xdr:colOff>
      <xdr:row>6</xdr:row>
      <xdr:rowOff>104775</xdr:rowOff>
    </xdr:to>
    <xdr:sp macro="" textlink="">
      <xdr:nvSpPr>
        <xdr:cNvPr id="3" name="CaixaDeTexto 2"/>
        <xdr:cNvSpPr txBox="1"/>
      </xdr:nvSpPr>
      <xdr:spPr>
        <a:xfrm>
          <a:off x="4333874" y="95250"/>
          <a:ext cx="5619751" cy="1152525"/>
        </a:xfrm>
        <a:prstGeom prst="rect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SEERRO</a:t>
          </a:r>
          <a:r>
            <a:rPr lang="pt-BR" sz="1000" b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- Retorna um valor específico</a:t>
          </a:r>
          <a:r>
            <a: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quando uma função ou fórmula</a:t>
          </a:r>
        </a:p>
        <a:p>
          <a:r>
            <a: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resulte em erro, caso contrário, retorna o resultado da fórmula.</a:t>
          </a:r>
          <a:endParaRPr lang="pt-BR" sz="10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pt-BR" sz="10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100" b="1" baseline="0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SINTAXE</a:t>
          </a:r>
        </a:p>
        <a:p>
          <a:endParaRPr lang="pt-BR" sz="10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=SEERRO</a:t>
          </a:r>
          <a:r>
            <a:rPr lang="pt-BR" sz="1000" b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(Fórmula</a:t>
          </a:r>
          <a:r>
            <a: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ou função; Valor a ser calculado caso a fórmula ou função resulte em erro)</a:t>
          </a:r>
          <a:endParaRPr lang="pt-BR" sz="1000" b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600074</xdr:colOff>
      <xdr:row>6</xdr:row>
      <xdr:rowOff>152401</xdr:rowOff>
    </xdr:from>
    <xdr:to>
      <xdr:col>11</xdr:col>
      <xdr:colOff>476250</xdr:colOff>
      <xdr:row>23</xdr:row>
      <xdr:rowOff>142875</xdr:rowOff>
    </xdr:to>
    <xdr:grpSp>
      <xdr:nvGrpSpPr>
        <xdr:cNvPr id="12" name="Agrupar 11"/>
        <xdr:cNvGrpSpPr/>
      </xdr:nvGrpSpPr>
      <xdr:grpSpPr>
        <a:xfrm>
          <a:off x="4143374" y="1314451"/>
          <a:ext cx="5010151" cy="3228974"/>
          <a:chOff x="4143374" y="1314451"/>
          <a:chExt cx="5010151" cy="3228974"/>
        </a:xfrm>
      </xdr:grpSpPr>
      <xdr:sp macro="" textlink="">
        <xdr:nvSpPr>
          <xdr:cNvPr id="7" name="CaixaDeTexto 6"/>
          <xdr:cNvSpPr txBox="1"/>
        </xdr:nvSpPr>
        <xdr:spPr>
          <a:xfrm>
            <a:off x="4143374" y="1314451"/>
            <a:ext cx="5010151" cy="3228974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b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pt-BR" sz="11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IMC</a:t>
            </a:r>
          </a:p>
          <a:p>
            <a:r>
              <a:rPr lang="pt-BR" sz="1000" b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Peso / Altura²</a:t>
            </a:r>
          </a:p>
          <a:p>
            <a:endParaRPr lang="pt-BR" sz="1000" b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 b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Caso</a:t>
            </a:r>
            <a:r>
              <a:rPr lang="pt-BR" sz="1000" b="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o IMC não seja calculado, apresente 0 no lugar do erro.</a:t>
            </a:r>
            <a:endParaRPr lang="pt-BR" sz="1000" b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11" name="Imagem 10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924425" y="2114550"/>
            <a:ext cx="3590476" cy="2171429"/>
          </a:xfrm>
          <a:prstGeom prst="rect">
            <a:avLst/>
          </a:prstGeom>
          <a:effectLst>
            <a:reflection blurRad="6350" stA="28000" endPos="35000" dir="5400000" sy="-100000" algn="bl" rotWithShape="0"/>
          </a:effectLst>
        </xdr:spPr>
      </xdr:pic>
    </xdr:grp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8</xdr:row>
      <xdr:rowOff>52708</xdr:rowOff>
    </xdr:from>
    <xdr:to>
      <xdr:col>17</xdr:col>
      <xdr:colOff>542925</xdr:colOff>
      <xdr:row>16</xdr:row>
      <xdr:rowOff>104775</xdr:rowOff>
    </xdr:to>
    <xdr:grpSp>
      <xdr:nvGrpSpPr>
        <xdr:cNvPr id="9" name="Agrupar 8"/>
        <xdr:cNvGrpSpPr/>
      </xdr:nvGrpSpPr>
      <xdr:grpSpPr>
        <a:xfrm>
          <a:off x="1914525" y="1576708"/>
          <a:ext cx="8991600" cy="1576067"/>
          <a:chOff x="1714500" y="1738633"/>
          <a:chExt cx="8991600" cy="1576067"/>
        </a:xfrm>
      </xdr:grpSpPr>
      <xdr:sp macro="" textlink="">
        <xdr:nvSpPr>
          <xdr:cNvPr id="5" name="Retângulo 4"/>
          <xdr:cNvSpPr/>
        </xdr:nvSpPr>
        <xdr:spPr>
          <a:xfrm rot="207334">
            <a:off x="1714500" y="1738633"/>
            <a:ext cx="8991600" cy="1576067"/>
          </a:xfrm>
          <a:prstGeom prst="rect">
            <a:avLst/>
          </a:prstGeom>
          <a:noFill/>
        </xdr:spPr>
        <xdr:txBody>
          <a:bodyPr wrap="none" lIns="91440" tIns="45720" rIns="91440" bIns="45720">
            <a:prstTxWarp prst="textArchUp">
              <a:avLst/>
            </a:prstTxWarp>
            <a:noAutofit/>
          </a:bodyPr>
          <a:lstStyle/>
          <a:p>
            <a:pPr algn="ctr"/>
            <a:r>
              <a:rPr lang="pt-BR" sz="9600" b="1" cap="none" spc="0" baseline="0">
                <a:ln w="0">
                  <a:solidFill>
                    <a:sysClr val="windowText" lastClr="000000"/>
                  </a:solidFill>
                </a:ln>
                <a:solidFill>
                  <a:schemeClr val="tx1"/>
                </a:solidFill>
                <a:effectLst>
                  <a:reflection blurRad="6350" stA="53000" endA="300" endPos="35500" dir="5400000" sy="-90000" algn="bl" rotWithShape="0"/>
                </a:effectLst>
                <a:latin typeface="Bradley Hand ITC" panose="03070402050302030203" pitchFamily="66" charset="0"/>
              </a:rPr>
              <a:t>PESQUISA E REFERÊNCIA</a:t>
            </a:r>
            <a:endParaRPr lang="pt-BR" sz="9600" b="1" cap="none" spc="0">
              <a:ln w="0">
                <a:solidFill>
                  <a:sysClr val="windowText" lastClr="000000"/>
                </a:solidFill>
              </a:ln>
              <a:solidFill>
                <a:schemeClr val="tx1"/>
              </a:solidFill>
              <a:effectLst>
                <a:reflection blurRad="6350" stA="53000" endA="300" endPos="35500" dir="5400000" sy="-90000" algn="bl" rotWithShape="0"/>
              </a:effectLst>
              <a:latin typeface="Bradley Hand ITC" panose="03070402050302030203" pitchFamily="66" charset="0"/>
            </a:endParaRPr>
          </a:p>
        </xdr:txBody>
      </xdr:sp>
      <xdr:pic>
        <xdr:nvPicPr>
          <xdr:cNvPr id="8" name="Imagem 7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0" b="100000" l="0" r="100000">
                        <a14:foregroundMark x1="95000" y1="27222" x2="95000" y2="27222"/>
                        <a14:foregroundMark x1="90556" y1="26111" x2="90556" y2="26111"/>
                        <a14:foregroundMark x1="79444" y1="21667" x2="79444" y2="21667"/>
                        <a14:foregroundMark x1="82778" y1="19444" x2="82778" y2="19444"/>
                      </a14:backgroundRemoval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5629275" y="2028825"/>
            <a:ext cx="942975" cy="942975"/>
          </a:xfrm>
          <a:prstGeom prst="rect">
            <a:avLst/>
          </a:prstGeom>
        </xdr:spPr>
      </xdr:pic>
    </xdr:grp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390525</xdr:colOff>
      <xdr:row>2</xdr:row>
      <xdr:rowOff>114299</xdr:rowOff>
    </xdr:from>
    <xdr:to>
      <xdr:col>14</xdr:col>
      <xdr:colOff>285750</xdr:colOff>
      <xdr:row>16</xdr:row>
      <xdr:rowOff>9524</xdr:rowOff>
    </xdr:to>
    <xdr:grpSp>
      <xdr:nvGrpSpPr>
        <xdr:cNvPr id="2" name="Agrupar 1"/>
        <xdr:cNvGrpSpPr/>
      </xdr:nvGrpSpPr>
      <xdr:grpSpPr>
        <a:xfrm>
          <a:off x="3438525" y="495299"/>
          <a:ext cx="5381625" cy="2562225"/>
          <a:chOff x="-171448" y="161926"/>
          <a:chExt cx="5381625" cy="2562225"/>
        </a:xfrm>
      </xdr:grpSpPr>
      <xdr:sp macro="" textlink="">
        <xdr:nvSpPr>
          <xdr:cNvPr id="6" name="CaixaDeTexto 5"/>
          <xdr:cNvSpPr txBox="1"/>
        </xdr:nvSpPr>
        <xdr:spPr>
          <a:xfrm>
            <a:off x="-171448" y="161926"/>
            <a:ext cx="5381625" cy="2562225"/>
          </a:xfrm>
          <a:prstGeom prst="rect">
            <a:avLst/>
          </a:prstGeom>
          <a:solidFill>
            <a:srgbClr val="00206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1">
            <a:schemeClr val="accent5"/>
          </a:lnRef>
          <a:fillRef idx="3">
            <a:schemeClr val="accent5"/>
          </a:fillRef>
          <a:effectRef idx="2">
            <a:schemeClr val="accent5"/>
          </a:effectRef>
          <a:fontRef idx="minor">
            <a:schemeClr val="lt1"/>
          </a:fontRef>
        </xdr:style>
        <xdr:txBody>
          <a:bodyPr vertOverflow="clip" horzOverflow="clip" wrap="square" numCol="1" spcCol="360000" rtlCol="0" anchor="t">
            <a:noAutofit/>
          </a:bodyPr>
          <a:lstStyle/>
          <a:p>
            <a:r>
              <a:rPr lang="pt-BR" sz="1100" b="1" cap="small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CAPITULO</a:t>
            </a:r>
            <a:r>
              <a:rPr lang="pt-BR" sz="1100" b="1" cap="small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10</a:t>
            </a:r>
            <a:endParaRPr lang="pt-BR" sz="1100" b="1" cap="small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1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1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Este capítulo, reúne algumas das funções mais usadas e exigidas no mercado de trabalho, seja para quem já está incluso no ambiente corporativo ou quem pleiteia o primeiro emprego. Algumas das funções mais usadas e desejadas estão nesta unidade, são elas:</a:t>
            </a:r>
          </a:p>
          <a:p>
            <a:endParaRPr lang="pt-BR" sz="11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5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lvl="0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 PROC()</a:t>
            </a:r>
          </a:p>
          <a:p>
            <a:pPr lvl="0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2. PROCV()</a:t>
            </a:r>
          </a:p>
          <a:p>
            <a:pPr lvl="0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3. PROCH()</a:t>
            </a:r>
          </a:p>
          <a:p>
            <a:pPr lvl="0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4. SENÃODISP()</a:t>
            </a:r>
          </a:p>
          <a:p>
            <a:pPr lvl="0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5. PROCV() COM CHAVE</a:t>
            </a:r>
          </a:p>
          <a:p>
            <a:pPr lvl="0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6. PROCV() com SE()</a:t>
            </a:r>
          </a:p>
          <a:p>
            <a:pPr lvl="1"/>
            <a:endParaRPr lang="pt-BR" sz="11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cxnSp macro="">
        <xdr:nvCxnSpPr>
          <xdr:cNvPr id="4" name="Conector reto 3"/>
          <xdr:cNvCxnSpPr/>
        </xdr:nvCxnSpPr>
        <xdr:spPr>
          <a:xfrm>
            <a:off x="-114300" y="1314450"/>
            <a:ext cx="4962527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Conector reto 4"/>
          <xdr:cNvCxnSpPr/>
        </xdr:nvCxnSpPr>
        <xdr:spPr>
          <a:xfrm>
            <a:off x="-95250" y="495300"/>
            <a:ext cx="5000627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0</xdr:row>
      <xdr:rowOff>85725</xdr:rowOff>
    </xdr:from>
    <xdr:to>
      <xdr:col>16</xdr:col>
      <xdr:colOff>180975</xdr:colOff>
      <xdr:row>9</xdr:row>
      <xdr:rowOff>19050</xdr:rowOff>
    </xdr:to>
    <xdr:sp macro="" textlink="">
      <xdr:nvSpPr>
        <xdr:cNvPr id="2" name="CaixaDeTexto 1"/>
        <xdr:cNvSpPr txBox="1"/>
      </xdr:nvSpPr>
      <xdr:spPr>
        <a:xfrm>
          <a:off x="7353300" y="85725"/>
          <a:ext cx="4200525" cy="1666875"/>
        </a:xfrm>
        <a:prstGeom prst="rect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wrap="square" rtlCol="0" anchor="t"/>
        <a:lstStyle/>
        <a:p>
          <a:r>
            <a: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Cotação</a:t>
          </a:r>
        </a:p>
        <a:p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Busque a </a:t>
          </a:r>
          <a:r>
            <a: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Venda </a:t>
          </a:r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na tabela </a:t>
          </a:r>
          <a:r>
            <a: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FaixaDeCotaçõesA</a:t>
          </a:r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e</a:t>
          </a:r>
        </a:p>
        <a:p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retorne</a:t>
          </a:r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a coluna correspondente à </a:t>
          </a:r>
          <a:r>
            <a:rPr lang="pt-BR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Cotação</a:t>
          </a:r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</a:t>
          </a:r>
        </a:p>
        <a:p>
          <a:endParaRPr lang="pt-BR" sz="10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="1" baseline="0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SINTAXE</a:t>
          </a:r>
        </a:p>
        <a:p>
          <a:endParaRPr lang="pt-BR" sz="10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=PROCV(Valor que deve ser procurado; Onde procurar; O que retornar (número da coluna); Exato ou Aproximado)</a:t>
          </a:r>
          <a:endParaRPr lang="pt-BR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9526</xdr:colOff>
      <xdr:row>9</xdr:row>
      <xdr:rowOff>112567</xdr:rowOff>
    </xdr:from>
    <xdr:to>
      <xdr:col>7</xdr:col>
      <xdr:colOff>1276350</xdr:colOff>
      <xdr:row>16</xdr:row>
      <xdr:rowOff>114300</xdr:rowOff>
    </xdr:to>
    <xdr:sp macro="" textlink="">
      <xdr:nvSpPr>
        <xdr:cNvPr id="2" name="CaixaDeTexto 1"/>
        <xdr:cNvSpPr txBox="1"/>
      </xdr:nvSpPr>
      <xdr:spPr>
        <a:xfrm>
          <a:off x="5010151" y="1846117"/>
          <a:ext cx="4486274" cy="1335233"/>
        </a:xfrm>
        <a:prstGeom prst="rect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wrap="square" rtlCol="0" anchor="t"/>
        <a:lstStyle/>
        <a:p>
          <a:r>
            <a:rPr lang="pt-BR" sz="1100" b="1" i="0" u="none" strike="noStrike">
              <a:solidFill>
                <a:srgbClr val="FFC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DESCRIÇÃO</a:t>
          </a:r>
          <a:endParaRPr lang="pt-BR" sz="1100" b="0" i="0" u="none" strike="noStrike">
            <a:solidFill>
              <a:srgbClr val="FFC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Busque o</a:t>
          </a:r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pt-BR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Código</a:t>
          </a:r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na tabela </a:t>
          </a:r>
          <a:r>
            <a: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ListaDeProdutosDaLoja</a:t>
          </a:r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e retorne</a:t>
          </a:r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a coluna</a:t>
          </a:r>
        </a:p>
        <a:p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correspondente à </a:t>
          </a:r>
          <a:r>
            <a:rPr lang="pt-BR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Descrição </a:t>
          </a:r>
          <a:endParaRPr lang="pt-BR" sz="10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pt-BR" sz="10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>
              <a:solidFill>
                <a:srgbClr val="FFC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PREÇO UNITÁRIO</a:t>
          </a:r>
          <a:r>
            <a:rPr lang="pt-BR" sz="1100">
              <a:solidFill>
                <a:srgbClr val="FFC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Busque o</a:t>
          </a:r>
          <a:r>
            <a:rPr lang="pt-BR" sz="100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pt-BR" sz="1000" b="1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Código</a:t>
          </a:r>
          <a:r>
            <a:rPr lang="pt-BR" sz="100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pt-BR" sz="100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na tabela </a:t>
          </a:r>
          <a:r>
            <a:rPr lang="pt-BR" sz="1000" b="1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ListaDeProdutosDaLoja</a:t>
          </a:r>
          <a:r>
            <a:rPr lang="pt-BR" sz="100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e retorne</a:t>
          </a:r>
          <a:r>
            <a:rPr lang="pt-BR" sz="100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a coluna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correspondente ao </a:t>
          </a:r>
          <a:r>
            <a:rPr lang="pt-BR" sz="1000" b="1" i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Preço Unitário</a:t>
          </a:r>
          <a:r>
            <a:rPr lang="pt-BR" sz="100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pt-BR" sz="100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</a:t>
          </a:r>
          <a:endParaRPr lang="pt-BR" sz="1000">
            <a:solidFill>
              <a:schemeClr val="lt1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00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pt-BR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5</xdr:row>
      <xdr:rowOff>53068</xdr:rowOff>
    </xdr:from>
    <xdr:to>
      <xdr:col>10</xdr:col>
      <xdr:colOff>695325</xdr:colOff>
      <xdr:row>12</xdr:row>
      <xdr:rowOff>180975</xdr:rowOff>
    </xdr:to>
    <xdr:sp macro="" textlink="">
      <xdr:nvSpPr>
        <xdr:cNvPr id="2" name="CaixaDeTexto 1"/>
        <xdr:cNvSpPr txBox="1"/>
      </xdr:nvSpPr>
      <xdr:spPr>
        <a:xfrm>
          <a:off x="4714875" y="1072243"/>
          <a:ext cx="6743700" cy="1470932"/>
        </a:xfrm>
        <a:prstGeom prst="rect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wrap="square" rtlCol="0" anchor="t"/>
        <a:lstStyle/>
        <a:p>
          <a:r>
            <a:rPr lang="pt-BR" sz="1100" b="1">
              <a:solidFill>
                <a:srgbClr val="FFC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COTAÇÃO</a:t>
          </a:r>
          <a:endParaRPr lang="pt-BR" sz="1100">
            <a:solidFill>
              <a:srgbClr val="FFC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Busque a </a:t>
          </a:r>
          <a:r>
            <a:rPr lang="pt-BR" sz="1000" b="1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Venda </a:t>
          </a:r>
          <a:r>
            <a:rPr lang="pt-BR" sz="100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na tabela </a:t>
          </a:r>
          <a:r>
            <a:rPr lang="pt-BR" sz="1000" b="1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FaixaDeCotações </a:t>
          </a:r>
          <a:r>
            <a:rPr lang="pt-BR" sz="100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 retorne</a:t>
          </a:r>
          <a:r>
            <a:rPr lang="pt-BR" sz="100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a</a:t>
          </a:r>
        </a:p>
        <a:p>
          <a:r>
            <a:rPr lang="pt-BR" sz="100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linha correspondente à </a:t>
          </a:r>
          <a:r>
            <a:rPr lang="pt-BR" sz="1000" b="1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Cotação</a:t>
          </a:r>
          <a:r>
            <a:rPr lang="pt-BR" sz="100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</a:t>
          </a:r>
        </a:p>
        <a:p>
          <a:endParaRPr lang="pt-BR" sz="1000" baseline="0">
            <a:solidFill>
              <a:schemeClr val="lt1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100" b="1" baseline="0">
              <a:solidFill>
                <a:srgbClr val="FFC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SINTAXE</a:t>
          </a:r>
        </a:p>
        <a:p>
          <a:endParaRPr lang="pt-BR" sz="1000" baseline="0">
            <a:solidFill>
              <a:schemeClr val="lt1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=PROCH(Valor que deve ser procurado; Onde procurar; O que retornar (número da linha); Exato ou Aproximado)</a:t>
          </a:r>
          <a:endParaRPr lang="pt-BR" sz="100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pt-BR" sz="100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76200</xdr:rowOff>
    </xdr:from>
    <xdr:to>
      <xdr:col>4</xdr:col>
      <xdr:colOff>381000</xdr:colOff>
      <xdr:row>7</xdr:row>
      <xdr:rowOff>47625</xdr:rowOff>
    </xdr:to>
    <xdr:sp macro="" textlink="">
      <xdr:nvSpPr>
        <xdr:cNvPr id="2" name="CaixaDeTexto 1"/>
        <xdr:cNvSpPr txBox="1"/>
      </xdr:nvSpPr>
      <xdr:spPr>
        <a:xfrm>
          <a:off x="180975" y="76200"/>
          <a:ext cx="4810125" cy="1304925"/>
        </a:xfrm>
        <a:prstGeom prst="rect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wrap="square" rtlCol="0" anchor="t"/>
        <a:lstStyle/>
        <a:p>
          <a:r>
            <a:rPr lang="pt-BR" sz="1100" b="1" i="0" u="none" strike="noStrike">
              <a:solidFill>
                <a:srgbClr val="FFC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DESCRIÇÃO</a:t>
          </a:r>
          <a:endParaRPr lang="pt-BR" sz="1100" b="0" i="0" u="none" strike="noStrike">
            <a:solidFill>
              <a:srgbClr val="FFC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Busque o</a:t>
          </a:r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pt-BR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Código </a:t>
          </a:r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na tabela </a:t>
          </a:r>
          <a:r>
            <a: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ListaDeProdutos </a:t>
          </a:r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 retorne</a:t>
          </a:r>
          <a:endParaRPr lang="pt-BR" sz="10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 linha correspondente à </a:t>
          </a:r>
          <a:r>
            <a:rPr lang="pt-BR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Descrição </a:t>
          </a:r>
          <a:endParaRPr lang="pt-BR" sz="10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pt-BR" sz="10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i="0" u="none" strike="noStrike">
              <a:solidFill>
                <a:srgbClr val="FFC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PREÇO UNITÁRIO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Busque o</a:t>
          </a:r>
          <a:r>
            <a:rPr lang="pt-BR" sz="100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pt-BR" sz="1000" b="1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Código</a:t>
          </a:r>
          <a:r>
            <a:rPr lang="pt-BR" sz="100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pt-BR" sz="100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na tabela </a:t>
          </a:r>
          <a:r>
            <a:rPr lang="pt-BR" sz="1000" b="1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ListaDeProdutos </a:t>
          </a:r>
          <a:r>
            <a:rPr lang="pt-BR" sz="100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 retorne</a:t>
          </a:r>
          <a:r>
            <a:rPr lang="pt-BR" sz="100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a linha correspondente ao </a:t>
          </a:r>
          <a:r>
            <a:rPr lang="pt-BR" sz="1000" b="1" i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Preço Unitário</a:t>
          </a:r>
          <a:r>
            <a:rPr lang="pt-BR" sz="100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pt-BR" sz="100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</a:t>
          </a:r>
          <a:endParaRPr lang="pt-BR" sz="1000">
            <a:solidFill>
              <a:schemeClr val="lt1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00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pt-BR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10</xdr:row>
      <xdr:rowOff>9525</xdr:rowOff>
    </xdr:from>
    <xdr:to>
      <xdr:col>9</xdr:col>
      <xdr:colOff>381000</xdr:colOff>
      <xdr:row>16</xdr:row>
      <xdr:rowOff>57151</xdr:rowOff>
    </xdr:to>
    <xdr:sp macro="" textlink="">
      <xdr:nvSpPr>
        <xdr:cNvPr id="3" name="CaixaDeTexto 2"/>
        <xdr:cNvSpPr txBox="1"/>
      </xdr:nvSpPr>
      <xdr:spPr>
        <a:xfrm>
          <a:off x="2286000" y="1933575"/>
          <a:ext cx="4238625" cy="1209676"/>
        </a:xfrm>
        <a:prstGeom prst="rect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wrap="square" rtlCol="0" anchor="t"/>
        <a:lstStyle/>
        <a:p>
          <a:r>
            <a:rPr lang="pt-BR" sz="1100" b="1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SITUAÇÃO</a:t>
          </a:r>
        </a:p>
        <a:p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Busque a </a:t>
          </a:r>
          <a:r>
            <a: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Média</a:t>
          </a:r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na tabela </a:t>
          </a:r>
          <a:r>
            <a: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FaixasDeSituações</a:t>
          </a:r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e</a:t>
          </a:r>
        </a:p>
        <a:p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retorne</a:t>
          </a:r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a coluna correspondente à </a:t>
          </a:r>
          <a:r>
            <a:rPr lang="pt-BR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Situação</a:t>
          </a:r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</a:t>
          </a:r>
        </a:p>
        <a:p>
          <a:endParaRPr lang="pt-BR" sz="10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rgbClr val="FFC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SINTAXE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PROC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(Valor que deve ser procurado; Onde procurar; O que retornar)</a:t>
          </a:r>
          <a:endParaRPr lang="pt-BR" sz="1000">
            <a:effectLst/>
          </a:endParaRPr>
        </a:p>
        <a:p>
          <a:endParaRPr lang="pt-BR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9</xdr:row>
      <xdr:rowOff>171450</xdr:rowOff>
    </xdr:from>
    <xdr:to>
      <xdr:col>8</xdr:col>
      <xdr:colOff>419100</xdr:colOff>
      <xdr:row>17</xdr:row>
      <xdr:rowOff>133350</xdr:rowOff>
    </xdr:to>
    <xdr:sp macro="" textlink="">
      <xdr:nvSpPr>
        <xdr:cNvPr id="2" name="CaixaDeTexto 1"/>
        <xdr:cNvSpPr txBox="1"/>
      </xdr:nvSpPr>
      <xdr:spPr>
        <a:xfrm>
          <a:off x="2381250" y="1905000"/>
          <a:ext cx="4324350" cy="1504950"/>
        </a:xfrm>
        <a:prstGeom prst="rect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wrap="square" rtlCol="0" anchor="t"/>
        <a:lstStyle/>
        <a:p>
          <a:r>
            <a:rPr lang="pt-BR" sz="1100" b="1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SITUAÇÃO</a:t>
          </a:r>
        </a:p>
        <a:p>
          <a:endParaRPr lang="pt-BR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Busque a </a:t>
          </a:r>
          <a:r>
            <a: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Média</a:t>
          </a:r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na tabela </a:t>
          </a:r>
          <a:r>
            <a: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FaixasDeSituaçõesMatricial</a:t>
          </a:r>
        </a:p>
        <a:p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 retorne</a:t>
          </a:r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a coluna correspondente à </a:t>
          </a:r>
          <a:r>
            <a:rPr lang="pt-BR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Situação</a:t>
          </a:r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</a:t>
          </a:r>
        </a:p>
        <a:p>
          <a:endParaRPr lang="pt-BR" sz="10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pt-BR" sz="1000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rgbClr val="FFC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SINTAXE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=</a:t>
          </a: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PROC</a:t>
          </a:r>
          <a:r>
            <a:rPr kumimoji="0" lang="pt-BR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(Valor que deve ser procurado; Onde procurar e o que retornar)</a:t>
          </a:r>
          <a:endParaRPr kumimoji="0" lang="pt-BR" sz="10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lang="pt-BR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28574</xdr:colOff>
      <xdr:row>8</xdr:row>
      <xdr:rowOff>141141</xdr:rowOff>
    </xdr:from>
    <xdr:to>
      <xdr:col>9</xdr:col>
      <xdr:colOff>466724</xdr:colOff>
      <xdr:row>22</xdr:row>
      <xdr:rowOff>9524</xdr:rowOff>
    </xdr:to>
    <xdr:sp macro="" textlink="">
      <xdr:nvSpPr>
        <xdr:cNvPr id="2" name="CaixaDeTexto 1"/>
        <xdr:cNvSpPr txBox="1"/>
      </xdr:nvSpPr>
      <xdr:spPr>
        <a:xfrm>
          <a:off x="4581524" y="1684191"/>
          <a:ext cx="6067425" cy="2535383"/>
        </a:xfrm>
        <a:prstGeom prst="rect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wrap="square" rtlCol="0" anchor="t"/>
        <a:lstStyle/>
        <a:p>
          <a:r>
            <a:rPr lang="pt-BR" sz="1100" b="1" i="0" u="none" strike="noStrike">
              <a:solidFill>
                <a:srgbClr val="FFC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DESCRIÇÃO</a:t>
          </a:r>
          <a:endParaRPr lang="pt-BR" sz="1100" b="0" i="0" u="none" strike="noStrike">
            <a:solidFill>
              <a:srgbClr val="FFC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Busque o</a:t>
          </a:r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pt-BR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Código</a:t>
          </a:r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na tabela </a:t>
          </a:r>
          <a:r>
            <a: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ProdutosDaLoja</a:t>
          </a:r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e</a:t>
          </a:r>
        </a:p>
        <a:p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retorne</a:t>
          </a:r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a coluna correspondente à </a:t>
          </a:r>
          <a:r>
            <a:rPr lang="pt-BR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Descrição.</a:t>
          </a:r>
        </a:p>
        <a:p>
          <a:r>
            <a: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Caso o código não seja encontrado, retorne</a:t>
          </a:r>
        </a:p>
        <a:p>
          <a:r>
            <a: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o texto </a:t>
          </a:r>
          <a:r>
            <a:rPr lang="pt-BR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Código Inválido.</a:t>
          </a:r>
          <a:endParaRPr lang="pt-BR" sz="100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pt-BR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SENÃODISP</a:t>
          </a:r>
          <a:r>
            <a:rPr lang="pt-BR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Retorna um valor específico</a:t>
          </a:r>
          <a:r>
            <a:rPr lang="pt-BR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quando uma função ou fórmula</a:t>
          </a:r>
          <a:endParaRPr lang="pt-BR" sz="1000">
            <a:effectLst/>
          </a:endParaRPr>
        </a:p>
        <a:p>
          <a:r>
            <a:rPr lang="pt-BR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resulte em erro, caso contrário, retorna o resultado da fórmula.</a:t>
          </a:r>
          <a:endParaRPr lang="pt-BR" sz="1000">
            <a:effectLst/>
          </a:endParaRPr>
        </a:p>
        <a:p>
          <a:endParaRPr lang="pt-BR" sz="1100" b="1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 i="0" u="none" strike="noStrike">
              <a:solidFill>
                <a:srgbClr val="FFC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SINTAXE</a:t>
          </a:r>
        </a:p>
        <a:p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=SENÃODISP</a:t>
          </a:r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(Fórmula</a:t>
          </a:r>
          <a:r>
            <a:rPr lang="pt-BR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ou função; Valor a ser calculado caso a fórmula ou função resulte no erro #N/D)</a:t>
          </a:r>
          <a:endParaRPr lang="pt-BR" sz="1000">
            <a:effectLst/>
          </a:endParaRPr>
        </a:p>
        <a:p>
          <a:endParaRPr lang="pt-BR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pt-BR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12456</xdr:colOff>
      <xdr:row>0</xdr:row>
      <xdr:rowOff>16851</xdr:rowOff>
    </xdr:from>
    <xdr:to>
      <xdr:col>16</xdr:col>
      <xdr:colOff>247650</xdr:colOff>
      <xdr:row>22</xdr:row>
      <xdr:rowOff>161925</xdr:rowOff>
    </xdr:to>
    <xdr:grpSp>
      <xdr:nvGrpSpPr>
        <xdr:cNvPr id="7" name="Agrupar 6"/>
        <xdr:cNvGrpSpPr/>
      </xdr:nvGrpSpPr>
      <xdr:grpSpPr>
        <a:xfrm>
          <a:off x="6117981" y="16851"/>
          <a:ext cx="5721594" cy="4583724"/>
          <a:chOff x="5689356" y="26376"/>
          <a:chExt cx="5721594" cy="4583724"/>
        </a:xfrm>
      </xdr:grpSpPr>
      <xdr:sp macro="" textlink="">
        <xdr:nvSpPr>
          <xdr:cNvPr id="3" name="CaixaDeTexto 2"/>
          <xdr:cNvSpPr txBox="1"/>
        </xdr:nvSpPr>
        <xdr:spPr>
          <a:xfrm>
            <a:off x="5689356" y="26376"/>
            <a:ext cx="5721594" cy="4583724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wrap="square" rtlCol="0" anchor="t"/>
          <a:lstStyle/>
          <a:p>
            <a:r>
              <a:rPr lang="pt-BR" sz="1000" b="1" i="0" u="none" strike="noStrik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DESCONTO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Busque</a:t>
            </a:r>
            <a:r>
              <a:rPr lang="pt-BR" sz="1000" b="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a </a:t>
            </a:r>
            <a:r>
              <a:rPr lang="pt-BR" sz="1000" b="1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Quantidade Comprada </a:t>
            </a:r>
            <a:r>
              <a:rPr lang="pt-BR" sz="1000" b="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na tabela </a:t>
            </a:r>
            <a:r>
              <a:rPr lang="pt-BR" sz="1000" b="1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FaixasDeDescontos</a:t>
            </a:r>
            <a:r>
              <a:rPr lang="pt-BR" sz="1000" b="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00" b="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e retorne a coluna corresponde ente ao </a:t>
            </a:r>
            <a:r>
              <a:rPr lang="pt-BR" sz="1000" b="1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Desconto</a:t>
            </a:r>
            <a:endParaRPr lang="pt-BR" sz="10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5" name="Imagem 4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953250" y="771525"/>
            <a:ext cx="3285714" cy="3504762"/>
          </a:xfrm>
          <a:prstGeom prst="rect">
            <a:avLst/>
          </a:prstGeom>
          <a:effectLst>
            <a:reflection blurRad="6350" stA="28000" endPos="35000" dir="5400000" sy="-100000" algn="bl" rotWithShape="0"/>
          </a:effectLst>
        </xdr:spPr>
      </xdr:pic>
    </xdr:grp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28576</xdr:colOff>
      <xdr:row>0</xdr:row>
      <xdr:rowOff>28575</xdr:rowOff>
    </xdr:from>
    <xdr:to>
      <xdr:col>13</xdr:col>
      <xdr:colOff>47626</xdr:colOff>
      <xdr:row>10</xdr:row>
      <xdr:rowOff>171450</xdr:rowOff>
    </xdr:to>
    <xdr:grpSp>
      <xdr:nvGrpSpPr>
        <xdr:cNvPr id="8" name="Agrupar 7"/>
        <xdr:cNvGrpSpPr/>
      </xdr:nvGrpSpPr>
      <xdr:grpSpPr>
        <a:xfrm>
          <a:off x="5715001" y="28575"/>
          <a:ext cx="4895850" cy="2085975"/>
          <a:chOff x="5715001" y="28575"/>
          <a:chExt cx="4895850" cy="2085975"/>
        </a:xfrm>
      </xdr:grpSpPr>
      <xdr:sp macro="" textlink="">
        <xdr:nvSpPr>
          <xdr:cNvPr id="2" name="CaixaDeTexto 1"/>
          <xdr:cNvSpPr txBox="1"/>
        </xdr:nvSpPr>
        <xdr:spPr>
          <a:xfrm>
            <a:off x="5715001" y="28575"/>
            <a:ext cx="4895850" cy="2085975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pt-BR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Busque na TblBaseFuncionarios, conforme o registro informado:</a:t>
            </a:r>
          </a:p>
          <a:p>
            <a:endPara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Nome</a:t>
            </a:r>
          </a:p>
          <a:p>
            <a:r>
              <a:rPr lang="pt-BR" sz="10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E-mail</a:t>
            </a:r>
          </a:p>
          <a:p>
            <a:r>
              <a:rPr lang="pt-BR" sz="10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Telefone</a:t>
            </a:r>
          </a:p>
        </xdr:txBody>
      </xdr:sp>
      <xdr:pic>
        <xdr:nvPicPr>
          <xdr:cNvPr id="3" name="Imagem 2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096125" y="1028700"/>
            <a:ext cx="2276190" cy="390476"/>
          </a:xfrm>
          <a:prstGeom prst="rect">
            <a:avLst/>
          </a:prstGeom>
        </xdr:spPr>
      </xdr:pic>
      <xdr:pic>
        <xdr:nvPicPr>
          <xdr:cNvPr id="6" name="Imagem 5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5829300" y="1562100"/>
            <a:ext cx="4476190" cy="419048"/>
          </a:xfrm>
          <a:prstGeom prst="rect">
            <a:avLst/>
          </a:prstGeom>
        </xdr:spPr>
      </xdr:pic>
    </xdr:grp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9</xdr:row>
      <xdr:rowOff>133351</xdr:rowOff>
    </xdr:from>
    <xdr:to>
      <xdr:col>3</xdr:col>
      <xdr:colOff>542925</xdr:colOff>
      <xdr:row>26</xdr:row>
      <xdr:rowOff>28575</xdr:rowOff>
    </xdr:to>
    <xdr:grpSp>
      <xdr:nvGrpSpPr>
        <xdr:cNvPr id="9" name="Agrupar 8"/>
        <xdr:cNvGrpSpPr/>
      </xdr:nvGrpSpPr>
      <xdr:grpSpPr>
        <a:xfrm>
          <a:off x="76200" y="1619251"/>
          <a:ext cx="5838825" cy="2657474"/>
          <a:chOff x="76200" y="1619251"/>
          <a:chExt cx="5838825" cy="2657474"/>
        </a:xfrm>
      </xdr:grpSpPr>
      <xdr:sp macro="" textlink="">
        <xdr:nvSpPr>
          <xdr:cNvPr id="3" name="CaixaDeTexto 2"/>
          <xdr:cNvSpPr txBox="1"/>
        </xdr:nvSpPr>
        <xdr:spPr>
          <a:xfrm>
            <a:off x="76200" y="1619251"/>
            <a:ext cx="5838825" cy="2657474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wrap="square" rtlCol="0" anchor="t"/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00" b="1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DESCRIÇÃO</a:t>
            </a:r>
            <a:r>
              <a:rPr lang="pt-BR" sz="1000" b="1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E PREÇO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pt-BR" sz="10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Busque</a:t>
            </a:r>
            <a:r>
              <a:rPr lang="pt-BR" sz="1000" b="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a Descrição e o Preço U$,  conforme o código indicado no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00" b="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Fornecedor_X, Fornecedor_Y e Fornecedor_Z, caso não seja 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00" b="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localizado deverá ficar vazio.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pt-BR" sz="1000" b="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8" name="Imagem 7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81025" y="2647951"/>
            <a:ext cx="4514286" cy="1495238"/>
          </a:xfrm>
          <a:prstGeom prst="rect">
            <a:avLst/>
          </a:prstGeom>
          <a:effectLst>
            <a:reflection blurRad="6350" stA="20000" endPos="35000" dir="5400000" sy="-100000" algn="bl" rotWithShape="0"/>
          </a:effectLst>
        </xdr:spPr>
      </xdr:pic>
    </xdr:grp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8</xdr:row>
      <xdr:rowOff>100014</xdr:rowOff>
    </xdr:from>
    <xdr:to>
      <xdr:col>4</xdr:col>
      <xdr:colOff>685799</xdr:colOff>
      <xdr:row>14</xdr:row>
      <xdr:rowOff>123825</xdr:rowOff>
    </xdr:to>
    <xdr:sp macro="" textlink="">
      <xdr:nvSpPr>
        <xdr:cNvPr id="2" name="CaixaDeTexto 1"/>
        <xdr:cNvSpPr txBox="1"/>
      </xdr:nvSpPr>
      <xdr:spPr>
        <a:xfrm>
          <a:off x="28574" y="1643064"/>
          <a:ext cx="6010275" cy="1166811"/>
        </a:xfrm>
        <a:prstGeom prst="rect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wrap="square" rtlCol="0" anchor="t"/>
        <a:lstStyle/>
        <a:p>
          <a:r>
            <a:rPr lang="pt-BR" sz="1100" b="1" i="0" u="none" strike="noStrike">
              <a:solidFill>
                <a:srgbClr val="FFC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PROCV</a:t>
          </a:r>
          <a:r>
            <a:rPr lang="pt-BR" sz="1100" b="1" i="0" u="none" strike="noStrike" baseline="0">
              <a:solidFill>
                <a:srgbClr val="FFC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com SE</a:t>
          </a:r>
          <a:endParaRPr lang="pt-BR" sz="1100" b="1" i="0" u="none" strike="noStrike">
            <a:solidFill>
              <a:srgbClr val="FFC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pt-BR" sz="1000" b="1" i="0" u="none" strike="noStrike">
            <a:solidFill>
              <a:schemeClr val="lt1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pt-BR" sz="1000" b="1" i="0" u="none" strike="noStrike">
            <a:solidFill>
              <a:schemeClr val="lt1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="1" i="0" u="none" strike="noStrike">
              <a:solidFill>
                <a:srgbClr val="FFC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PREÇO UNITÁRIO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Busque</a:t>
          </a:r>
          <a:r>
            <a:rPr lang="pt-BR" sz="1000" b="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o </a:t>
          </a:r>
          <a:r>
            <a:rPr lang="pt-BR" sz="1000" b="1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Produto </a:t>
          </a:r>
          <a:r>
            <a:rPr lang="pt-BR" sz="1000" b="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na tabela </a:t>
          </a:r>
          <a:r>
            <a:rPr lang="pt-BR" sz="1000" b="1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Mercado</a:t>
          </a:r>
          <a:r>
            <a:rPr lang="pt-BR" sz="1000" b="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e retorne a </a:t>
          </a:r>
          <a:r>
            <a:rPr lang="pt-BR" sz="1000" b="1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3ª ou 4ª coluna </a:t>
          </a:r>
          <a:r>
            <a:rPr lang="pt-BR" sz="1000" b="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respeitando o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informado na </a:t>
          </a:r>
          <a:r>
            <a:rPr lang="pt-BR" sz="1000" b="1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Condição de Pagamento.</a:t>
          </a:r>
          <a:endParaRPr lang="pt-BR" sz="1000" b="1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pt-BR" sz="1000" b="1" i="0" u="none" strike="noStrike">
            <a:solidFill>
              <a:schemeClr val="lt1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pt-BR" sz="1000" b="1" i="0" u="none" strike="noStrike">
            <a:solidFill>
              <a:schemeClr val="lt1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19049</xdr:rowOff>
    </xdr:from>
    <xdr:to>
      <xdr:col>9</xdr:col>
      <xdr:colOff>219075</xdr:colOff>
      <xdr:row>13</xdr:row>
      <xdr:rowOff>57150</xdr:rowOff>
    </xdr:to>
    <xdr:grpSp>
      <xdr:nvGrpSpPr>
        <xdr:cNvPr id="2" name="Agrupar 1"/>
        <xdr:cNvGrpSpPr/>
      </xdr:nvGrpSpPr>
      <xdr:grpSpPr>
        <a:xfrm>
          <a:off x="4038600" y="628649"/>
          <a:ext cx="3743325" cy="1943101"/>
          <a:chOff x="4038600" y="609599"/>
          <a:chExt cx="3743325" cy="1943101"/>
        </a:xfrm>
      </xdr:grpSpPr>
      <xdr:sp macro="" textlink="">
        <xdr:nvSpPr>
          <xdr:cNvPr id="3" name="CaixaDeTexto 2"/>
          <xdr:cNvSpPr txBox="1"/>
        </xdr:nvSpPr>
        <xdr:spPr>
          <a:xfrm>
            <a:off x="4038600" y="609599"/>
            <a:ext cx="3743325" cy="1943101"/>
          </a:xfrm>
          <a:prstGeom prst="rect">
            <a:avLst/>
          </a:prstGeom>
          <a:solidFill>
            <a:srgbClr val="00206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lang="pt-BR" sz="1000" b="1">
                <a:solidFill>
                  <a:srgbClr val="FFC000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CHAVES</a:t>
            </a:r>
            <a:endParaRPr lang="pt-BR" sz="1000">
              <a:solidFill>
                <a:srgbClr val="FFC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Crie uma fórmula unindo </a:t>
            </a:r>
            <a:r>
              <a:rPr lang="pt-BR" sz="1000" b="1" i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RG </a:t>
            </a:r>
            <a:r>
              <a:rPr lang="pt-BR" sz="1000" b="0" i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e</a:t>
            </a:r>
            <a:r>
              <a:rPr lang="pt-BR" sz="10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pt-BR" sz="1000" b="1" i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UF</a:t>
            </a:r>
            <a:r>
              <a:rPr lang="pt-BR" sz="1000" b="0" i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.</a:t>
            </a:r>
            <a:endParaRPr lang="pt-BR" sz="10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 b="1">
                <a:solidFill>
                  <a:srgbClr val="FFC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NOME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Busque a</a:t>
            </a:r>
            <a:r>
              <a:rPr lang="pt-BR" sz="100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pt-BR" sz="1000" b="1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Chave</a:t>
            </a:r>
            <a:r>
              <a:rPr lang="pt-BR" sz="100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pt-BR" sz="10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na tabela </a:t>
            </a:r>
            <a:r>
              <a:rPr lang="pt-BR" sz="1000" b="1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ListaDeRG </a:t>
            </a:r>
            <a:r>
              <a:rPr lang="pt-BR" sz="10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e retorne</a:t>
            </a:r>
            <a:r>
              <a:rPr lang="pt-BR" sz="100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a coluna correspondente ao </a:t>
            </a:r>
            <a:r>
              <a:rPr lang="pt-BR" sz="1000" b="1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Nome</a:t>
            </a:r>
            <a:r>
              <a:rPr lang="pt-BR" sz="100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.</a:t>
            </a:r>
            <a:endParaRPr lang="pt-BR" sz="10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4" name="Imagem 3" descr="Recorte de Tela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43375" y="1771650"/>
            <a:ext cx="3572374" cy="409632"/>
          </a:xfrm>
          <a:prstGeom prst="rect">
            <a:avLst/>
          </a:prstGeom>
          <a:effectLst>
            <a:reflection blurRad="6350" stA="52000" endA="300" endPos="35000" dir="5400000" sy="-100000" algn="bl" rotWithShape="0"/>
          </a:effectLst>
        </xdr:spPr>
      </xdr:pic>
    </xdr:grp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0</xdr:row>
      <xdr:rowOff>114300</xdr:rowOff>
    </xdr:from>
    <xdr:to>
      <xdr:col>16</xdr:col>
      <xdr:colOff>466725</xdr:colOff>
      <xdr:row>15</xdr:row>
      <xdr:rowOff>57150</xdr:rowOff>
    </xdr:to>
    <xdr:grpSp>
      <xdr:nvGrpSpPr>
        <xdr:cNvPr id="5" name="Agrupar 4"/>
        <xdr:cNvGrpSpPr/>
      </xdr:nvGrpSpPr>
      <xdr:grpSpPr>
        <a:xfrm>
          <a:off x="7391400" y="114300"/>
          <a:ext cx="4114800" cy="2838450"/>
          <a:chOff x="6762750" y="28575"/>
          <a:chExt cx="4114800" cy="2819400"/>
        </a:xfrm>
        <a:solidFill>
          <a:schemeClr val="accent6">
            <a:lumMod val="75000"/>
          </a:schemeClr>
        </a:solidFill>
      </xdr:grpSpPr>
      <xdr:sp macro="" textlink="">
        <xdr:nvSpPr>
          <xdr:cNvPr id="6" name="CaixaDeTexto 5"/>
          <xdr:cNvSpPr txBox="1"/>
        </xdr:nvSpPr>
        <xdr:spPr>
          <a:xfrm>
            <a:off x="6762750" y="28575"/>
            <a:ext cx="4114800" cy="2819400"/>
          </a:xfrm>
          <a:prstGeom prst="rect">
            <a:avLst/>
          </a:prstGeom>
          <a:grpFill/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wrap="square" rtlCol="0" anchor="t"/>
          <a:lstStyle/>
          <a:p>
            <a:r>
              <a:rPr lang="pt-BR" sz="1100" b="1" i="0" u="none" strike="noStrike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COTAÇÃO</a:t>
            </a:r>
          </a:p>
          <a:p>
            <a:pPr eaLnBrk="1" fontAlgn="auto" latinLnBrk="0" hangingPunct="1"/>
            <a:endParaRPr lang="pt-BR" sz="1000" b="0">
              <a:solidFill>
                <a:schemeClr val="bg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eaLnBrk="1" fontAlgn="auto" latinLnBrk="0" hangingPunct="1"/>
            <a:r>
              <a:rPr lang="pt-BR" sz="1000" b="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Busque</a:t>
            </a:r>
            <a:r>
              <a:rPr lang="pt-BR" sz="1000" b="0" baseline="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a </a:t>
            </a:r>
            <a:r>
              <a:rPr lang="pt-BR" sz="1000" b="1" baseline="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Data </a:t>
            </a:r>
            <a:r>
              <a:rPr lang="pt-BR" sz="1000" b="0" baseline="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na tabela </a:t>
            </a:r>
            <a:r>
              <a:rPr lang="pt-BR" sz="1000" b="1" baseline="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FaixaDeMetais </a:t>
            </a:r>
            <a:r>
              <a:rPr lang="pt-BR" sz="1000" b="0" baseline="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e</a:t>
            </a:r>
          </a:p>
          <a:p>
            <a:pPr eaLnBrk="1" fontAlgn="auto" latinLnBrk="0" hangingPunct="1"/>
            <a:r>
              <a:rPr lang="pt-BR" sz="1000" b="0" baseline="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retorne a </a:t>
            </a:r>
            <a:r>
              <a:rPr lang="pt-BR" sz="1000" b="1" baseline="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2ª ou 3ª coluna </a:t>
            </a:r>
            <a:r>
              <a:rPr lang="pt-BR" sz="1000" b="0" baseline="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respeitando o informado no </a:t>
            </a:r>
            <a:r>
              <a:rPr lang="pt-BR" sz="1000" b="1" baseline="0">
                <a:solidFill>
                  <a:schemeClr val="bg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Metal.</a:t>
            </a:r>
            <a:endParaRPr lang="pt-BR" sz="1000" b="1">
              <a:solidFill>
                <a:schemeClr val="bg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1" i="0" u="none" strike="noStrike">
              <a:solidFill>
                <a:schemeClr val="bg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1" i="0" u="none" strike="noStrike">
              <a:solidFill>
                <a:schemeClr val="bg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>
                <a:solidFill>
                  <a:schemeClr val="bg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</a:p>
        </xdr:txBody>
      </xdr:sp>
      <xdr:pic>
        <xdr:nvPicPr>
          <xdr:cNvPr id="7" name="Imagem 6" descr="Recorte de Tela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58000" y="1009650"/>
            <a:ext cx="3915321" cy="1771897"/>
          </a:xfrm>
          <a:prstGeom prst="rect">
            <a:avLst/>
          </a:prstGeom>
          <a:grpFill/>
        </xdr:spPr>
      </xdr:pic>
    </xdr:grp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38098</xdr:colOff>
      <xdr:row>0</xdr:row>
      <xdr:rowOff>180975</xdr:rowOff>
    </xdr:from>
    <xdr:to>
      <xdr:col>15</xdr:col>
      <xdr:colOff>400049</xdr:colOff>
      <xdr:row>13</xdr:row>
      <xdr:rowOff>47625</xdr:rowOff>
    </xdr:to>
    <xdr:grpSp>
      <xdr:nvGrpSpPr>
        <xdr:cNvPr id="8" name="Agrupar 7"/>
        <xdr:cNvGrpSpPr/>
      </xdr:nvGrpSpPr>
      <xdr:grpSpPr>
        <a:xfrm>
          <a:off x="7086598" y="180975"/>
          <a:ext cx="4629151" cy="2381250"/>
          <a:chOff x="7086598" y="180975"/>
          <a:chExt cx="4629151" cy="2381250"/>
        </a:xfrm>
      </xdr:grpSpPr>
      <xdr:sp macro="" textlink="">
        <xdr:nvSpPr>
          <xdr:cNvPr id="3" name="CaixaDeTexto 2"/>
          <xdr:cNvSpPr txBox="1"/>
        </xdr:nvSpPr>
        <xdr:spPr>
          <a:xfrm>
            <a:off x="7086598" y="180975"/>
            <a:ext cx="4629151" cy="2381250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pt-BR" sz="11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VALOR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pt-BR" sz="10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Busque</a:t>
            </a:r>
            <a:r>
              <a:rPr lang="pt-BR" sz="1000" b="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a </a:t>
            </a:r>
            <a:r>
              <a:rPr lang="pt-BR" sz="1000" b="1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Cidade </a:t>
            </a:r>
            <a:r>
              <a:rPr lang="pt-BR" sz="1000" b="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na tabela </a:t>
            </a:r>
            <a:r>
              <a:rPr lang="pt-BR" sz="1000" b="1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FaixasDeFiliais</a:t>
            </a:r>
            <a:r>
              <a:rPr lang="pt-BR" sz="1000" b="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e retorne a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00" b="1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2ª ou 3ª coluna </a:t>
            </a:r>
            <a:r>
              <a:rPr lang="pt-BR" sz="1000" b="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respeitando o informado na </a:t>
            </a:r>
            <a:r>
              <a:rPr lang="pt-BR" sz="1000" b="1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Departamento.</a:t>
            </a:r>
            <a:endParaRPr lang="pt-BR" sz="28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pt-BR" sz="28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6" name="Imagem 5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486650" y="1129760"/>
            <a:ext cx="3790476" cy="1118012"/>
          </a:xfrm>
          <a:prstGeom prst="rect">
            <a:avLst/>
          </a:prstGeom>
          <a:effectLst>
            <a:reflection blurRad="6350" stA="34000" endPos="35000" dir="5400000" sy="-100000" algn="bl" rotWithShape="0"/>
          </a:effectLst>
        </xdr:spPr>
      </xdr:pic>
    </xdr:grp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8164</xdr:colOff>
      <xdr:row>3</xdr:row>
      <xdr:rowOff>38100</xdr:rowOff>
    </xdr:from>
    <xdr:to>
      <xdr:col>13</xdr:col>
      <xdr:colOff>228599</xdr:colOff>
      <xdr:row>17</xdr:row>
      <xdr:rowOff>9526</xdr:rowOff>
    </xdr:to>
    <xdr:grpSp>
      <xdr:nvGrpSpPr>
        <xdr:cNvPr id="7" name="Agrupar 6"/>
        <xdr:cNvGrpSpPr/>
      </xdr:nvGrpSpPr>
      <xdr:grpSpPr>
        <a:xfrm>
          <a:off x="5837464" y="647700"/>
          <a:ext cx="4963885" cy="2638426"/>
          <a:chOff x="5837464" y="647700"/>
          <a:chExt cx="4963885" cy="2638426"/>
        </a:xfrm>
      </xdr:grpSpPr>
      <xdr:sp macro="" textlink="">
        <xdr:nvSpPr>
          <xdr:cNvPr id="3" name="CaixaDeTexto 2"/>
          <xdr:cNvSpPr txBox="1"/>
        </xdr:nvSpPr>
        <xdr:spPr>
          <a:xfrm>
            <a:off x="5837464" y="647700"/>
            <a:ext cx="4963885" cy="2638426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lang="pt-BR" sz="1100" b="1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CHAVES</a:t>
            </a:r>
            <a:endParaRPr lang="pt-BR" sz="11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Crie uma fórmula unindo </a:t>
            </a:r>
            <a:r>
              <a:rPr lang="pt-BR" sz="1000" b="1" i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Setor </a:t>
            </a:r>
            <a:r>
              <a:rPr lang="pt-BR" sz="1000" b="0" i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e</a:t>
            </a:r>
            <a:r>
              <a:rPr lang="pt-BR" sz="10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pt-BR" sz="1000" b="1" i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Vendedor</a:t>
            </a:r>
            <a:r>
              <a:rPr lang="pt-BR" sz="1000" b="0" i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.</a:t>
            </a:r>
            <a:endParaRPr lang="pt-BR" sz="10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1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NOME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Busque o </a:t>
            </a:r>
            <a:r>
              <a:rPr lang="pt-BR" sz="1000" b="1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Vendedor </a:t>
            </a:r>
            <a:r>
              <a:rPr lang="pt-BR" sz="10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na tabela </a:t>
            </a:r>
            <a:r>
              <a:rPr lang="pt-BR" sz="1000" b="1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ListaDeVendedores </a:t>
            </a:r>
            <a:r>
              <a:rPr lang="pt-BR" sz="10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e retorne</a:t>
            </a:r>
            <a:r>
              <a:rPr lang="pt-BR" sz="100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a coluna correspondente ao </a:t>
            </a:r>
            <a:r>
              <a:rPr lang="pt-BR" sz="1000" b="1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Nome</a:t>
            </a:r>
            <a:r>
              <a:rPr lang="pt-BR" sz="100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.</a:t>
            </a:r>
            <a:endParaRPr lang="pt-BR" sz="10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1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VENDA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Busque a </a:t>
            </a:r>
            <a:r>
              <a:rPr lang="pt-BR" sz="1000" b="1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Chave </a:t>
            </a:r>
            <a:r>
              <a:rPr lang="pt-BR" sz="10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na  </a:t>
            </a:r>
            <a:r>
              <a:rPr lang="pt-BR" sz="10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tabela </a:t>
            </a:r>
            <a:r>
              <a:rPr lang="pt-BR" sz="1000" b="1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ListaDeVendasPorSetor </a:t>
            </a:r>
            <a:r>
              <a:rPr lang="pt-BR" sz="10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e retorne</a:t>
            </a:r>
            <a:r>
              <a:rPr lang="pt-BR" sz="100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a coluna correspondente à </a:t>
            </a:r>
            <a:r>
              <a:rPr lang="pt-BR" sz="1000" b="1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Venda</a:t>
            </a:r>
            <a:r>
              <a:rPr lang="pt-BR" sz="100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.</a:t>
            </a:r>
            <a:endParaRPr lang="pt-BR" sz="10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5" name="Imagem 4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886450" y="2486025"/>
            <a:ext cx="4771429" cy="438095"/>
          </a:xfrm>
          <a:prstGeom prst="rect">
            <a:avLst/>
          </a:prstGeom>
          <a:effectLst>
            <a:reflection blurRad="6350" stA="52000" endA="300" endPos="35000" dir="5400000" sy="-100000" algn="bl" rotWithShape="0"/>
          </a:effectLst>
        </xdr:spPr>
      </xdr:pic>
    </xdr:grp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9</xdr:row>
      <xdr:rowOff>147958</xdr:rowOff>
    </xdr:from>
    <xdr:to>
      <xdr:col>18</xdr:col>
      <xdr:colOff>180975</xdr:colOff>
      <xdr:row>18</xdr:row>
      <xdr:rowOff>9525</xdr:rowOff>
    </xdr:to>
    <xdr:grpSp>
      <xdr:nvGrpSpPr>
        <xdr:cNvPr id="8" name="Agrupar 7"/>
        <xdr:cNvGrpSpPr/>
      </xdr:nvGrpSpPr>
      <xdr:grpSpPr>
        <a:xfrm>
          <a:off x="2162175" y="1862458"/>
          <a:ext cx="8991600" cy="1576067"/>
          <a:chOff x="1457326" y="1452883"/>
          <a:chExt cx="8991600" cy="1576067"/>
        </a:xfrm>
      </xdr:grpSpPr>
      <xdr:sp macro="" textlink="">
        <xdr:nvSpPr>
          <xdr:cNvPr id="9" name="Retângulo 8"/>
          <xdr:cNvSpPr/>
        </xdr:nvSpPr>
        <xdr:spPr>
          <a:xfrm>
            <a:off x="1457326" y="1452883"/>
            <a:ext cx="8991600" cy="1576067"/>
          </a:xfrm>
          <a:prstGeom prst="rect">
            <a:avLst/>
          </a:prstGeom>
          <a:noFill/>
        </xdr:spPr>
        <xdr:txBody>
          <a:bodyPr wrap="none" lIns="91440" tIns="45720" rIns="91440" bIns="45720">
            <a:prstTxWarp prst="textArchUp">
              <a:avLst/>
            </a:prstTxWarp>
            <a:noAutofit/>
          </a:bodyPr>
          <a:lstStyle/>
          <a:p>
            <a:pPr algn="ctr"/>
            <a:r>
              <a:rPr lang="pt-BR" sz="9600" b="1" cap="none" spc="0" baseline="0">
                <a:ln w="0">
                  <a:solidFill>
                    <a:sysClr val="windowText" lastClr="000000"/>
                  </a:solidFill>
                </a:ln>
                <a:solidFill>
                  <a:schemeClr val="tx1"/>
                </a:solidFill>
                <a:effectLst>
                  <a:reflection blurRad="6350" stA="53000" endA="300" endPos="35500" dir="5400000" sy="-90000" algn="bl" rotWithShape="0"/>
                </a:effectLst>
                <a:latin typeface="Bradley Hand ITC" panose="03070402050302030203" pitchFamily="66" charset="0"/>
              </a:rPr>
              <a:t>FUNÇÕES DE TEXTO</a:t>
            </a:r>
            <a:endParaRPr lang="pt-BR" sz="9600" b="1" cap="none" spc="0">
              <a:ln w="0">
                <a:solidFill>
                  <a:sysClr val="windowText" lastClr="000000"/>
                </a:solidFill>
              </a:ln>
              <a:solidFill>
                <a:schemeClr val="tx1"/>
              </a:solidFill>
              <a:effectLst>
                <a:reflection blurRad="6350" stA="53000" endA="300" endPos="35500" dir="5400000" sy="-90000" algn="bl" rotWithShape="0"/>
              </a:effectLst>
              <a:latin typeface="Bradley Hand ITC" panose="03070402050302030203" pitchFamily="66" charset="0"/>
            </a:endParaRPr>
          </a:p>
        </xdr:txBody>
      </xdr:sp>
      <xdr:pic>
        <xdr:nvPicPr>
          <xdr:cNvPr id="10" name="Imagem 9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67400" y="1809750"/>
            <a:ext cx="1219200" cy="1219200"/>
          </a:xfrm>
          <a:prstGeom prst="rect">
            <a:avLst/>
          </a:prstGeom>
          <a:effectLst>
            <a:reflection blurRad="6350" stA="52000" endA="300" endPos="35000" dir="5400000" sy="-100000" algn="bl" rotWithShape="0"/>
          </a:effectLst>
        </xdr:spPr>
      </xdr:pic>
      <xdr:pic>
        <xdr:nvPicPr>
          <xdr:cNvPr id="11" name="Imagem 10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648201" y="1876426"/>
            <a:ext cx="1095374" cy="1095374"/>
          </a:xfrm>
          <a:prstGeom prst="rect">
            <a:avLst/>
          </a:prstGeom>
          <a:effectLst>
            <a:reflection blurRad="6350" stA="52000" endA="300" endPos="35000" dir="5400000" sy="-100000" algn="bl" rotWithShape="0"/>
          </a:effectLst>
        </xdr:spPr>
      </xdr:pic>
    </xdr:grp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323851</xdr:colOff>
      <xdr:row>2</xdr:row>
      <xdr:rowOff>152400</xdr:rowOff>
    </xdr:from>
    <xdr:to>
      <xdr:col>14</xdr:col>
      <xdr:colOff>552451</xdr:colOff>
      <xdr:row>18</xdr:row>
      <xdr:rowOff>76199</xdr:rowOff>
    </xdr:to>
    <xdr:grpSp>
      <xdr:nvGrpSpPr>
        <xdr:cNvPr id="2" name="Agrupar 1"/>
        <xdr:cNvGrpSpPr/>
      </xdr:nvGrpSpPr>
      <xdr:grpSpPr>
        <a:xfrm>
          <a:off x="3981451" y="533400"/>
          <a:ext cx="5105400" cy="2971799"/>
          <a:chOff x="-171447" y="161926"/>
          <a:chExt cx="5197389" cy="2971799"/>
        </a:xfrm>
      </xdr:grpSpPr>
      <xdr:sp macro="" textlink="">
        <xdr:nvSpPr>
          <xdr:cNvPr id="6" name="CaixaDeTexto 5"/>
          <xdr:cNvSpPr txBox="1"/>
        </xdr:nvSpPr>
        <xdr:spPr>
          <a:xfrm>
            <a:off x="-171447" y="161926"/>
            <a:ext cx="5197389" cy="2971799"/>
          </a:xfrm>
          <a:prstGeom prst="rect">
            <a:avLst/>
          </a:prstGeom>
          <a:solidFill>
            <a:srgbClr val="00206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1">
            <a:schemeClr val="accent5"/>
          </a:lnRef>
          <a:fillRef idx="3">
            <a:schemeClr val="accent5"/>
          </a:fillRef>
          <a:effectRef idx="2">
            <a:schemeClr val="accent5"/>
          </a:effectRef>
          <a:fontRef idx="minor">
            <a:schemeClr val="lt1"/>
          </a:fontRef>
        </xdr:style>
        <xdr:txBody>
          <a:bodyPr vertOverflow="clip" horzOverflow="clip" wrap="square" numCol="1" spcCol="360000" rtlCol="0" anchor="t">
            <a:noAutofit/>
          </a:bodyPr>
          <a:lstStyle/>
          <a:p>
            <a:r>
              <a:rPr lang="pt-BR" sz="1100" b="1" cap="small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CAPITULO</a:t>
            </a:r>
            <a:r>
              <a:rPr lang="pt-BR" sz="1100" b="1" cap="small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11</a:t>
            </a:r>
            <a:endParaRPr lang="pt-BR" sz="1100" b="1" cap="small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1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Este capítulo, lhe proporcionará conhecimentos que permitirão</a:t>
            </a:r>
          </a:p>
          <a:p>
            <a:r>
              <a:rPr lang="pt-B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tratar dados do tipo texto, de forma produtiva e eficiente.</a:t>
            </a:r>
          </a:p>
          <a:p>
            <a:r>
              <a:rPr lang="pt-B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Você conhecerá funções como:</a:t>
            </a:r>
          </a:p>
          <a:p>
            <a:endPara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endParaRPr lang="pt-BR" sz="105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lvl="0"/>
            <a:r>
              <a:rPr lang="pt-BR" sz="1100" b="0" u="non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</a:t>
            </a:r>
            <a:r>
              <a:rPr lang="pt-BR" sz="1100" b="0" u="none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DIREITA()</a:t>
            </a:r>
          </a:p>
          <a:p>
            <a:pPr lvl="0"/>
            <a:r>
              <a:rPr lang="pt-BR" sz="1100" b="0" u="none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2. ESQUERDA()</a:t>
            </a:r>
          </a:p>
          <a:p>
            <a:pPr lvl="0"/>
            <a:r>
              <a:rPr lang="pt-BR" sz="1100" b="0" u="none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3. EXT.TEXTO()</a:t>
            </a:r>
          </a:p>
          <a:p>
            <a:pPr lvl="0"/>
            <a:r>
              <a:rPr lang="pt-BR" sz="1100" b="0" u="none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4. LOCALIZAR()</a:t>
            </a:r>
          </a:p>
          <a:p>
            <a:pPr lvl="0"/>
            <a:r>
              <a:rPr lang="pt-BR" sz="1100" b="0" u="none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5. PROCURAR()</a:t>
            </a:r>
          </a:p>
          <a:p>
            <a:pPr lvl="0"/>
            <a:r>
              <a:rPr lang="pt-BR" sz="1100" b="0" u="none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6. MUDAR()</a:t>
            </a:r>
          </a:p>
          <a:p>
            <a:pPr lvl="0"/>
            <a:r>
              <a:rPr lang="pt-BR" sz="1100" b="0" u="none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7. SUBSTITUIR()</a:t>
            </a:r>
          </a:p>
          <a:p>
            <a:pPr lvl="0"/>
            <a:r>
              <a:rPr lang="pt-BR" sz="1100" b="0" u="none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8. TEXTO()</a:t>
            </a:r>
          </a:p>
          <a:p>
            <a:pPr lvl="0"/>
            <a:endParaRPr lang="pt-BR" sz="11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cxnSp macro="">
        <xdr:nvCxnSpPr>
          <xdr:cNvPr id="4" name="Conector reto 3"/>
          <xdr:cNvCxnSpPr/>
        </xdr:nvCxnSpPr>
        <xdr:spPr>
          <a:xfrm>
            <a:off x="-66675" y="1123950"/>
            <a:ext cx="4962527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Conector reto 4"/>
          <xdr:cNvCxnSpPr/>
        </xdr:nvCxnSpPr>
        <xdr:spPr>
          <a:xfrm>
            <a:off x="-95250" y="495300"/>
            <a:ext cx="5000627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266701</xdr:colOff>
      <xdr:row>0</xdr:row>
      <xdr:rowOff>133350</xdr:rowOff>
    </xdr:from>
    <xdr:to>
      <xdr:col>7</xdr:col>
      <xdr:colOff>1447801</xdr:colOff>
      <xdr:row>15</xdr:row>
      <xdr:rowOff>104775</xdr:rowOff>
    </xdr:to>
    <xdr:sp macro="" textlink="">
      <xdr:nvSpPr>
        <xdr:cNvPr id="2" name="CaixaDeTexto 1"/>
        <xdr:cNvSpPr txBox="1"/>
      </xdr:nvSpPr>
      <xdr:spPr>
        <a:xfrm>
          <a:off x="6743701" y="133350"/>
          <a:ext cx="6267450" cy="2867025"/>
        </a:xfrm>
        <a:prstGeom prst="rect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wrap="square" rtlCol="0" anchor="t"/>
        <a:lstStyle/>
        <a:p>
          <a:r>
            <a:rPr lang="pt-BR" sz="1100" b="1" i="0" u="none" strike="noStrike">
              <a:solidFill>
                <a:srgbClr val="FFC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LOCALIZAR</a:t>
          </a:r>
        </a:p>
        <a:p>
          <a:r>
            <a:rPr lang="pt-BR" sz="1000" b="0" i="0" u="none" strike="noStrike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Retorna</a:t>
          </a:r>
          <a:r>
            <a:rPr lang="pt-BR" sz="1000" b="0" i="0" u="none" strike="noStrike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a posição de um caractere em um texto. Não diferencia</a:t>
          </a:r>
        </a:p>
        <a:p>
          <a:r>
            <a:rPr lang="pt-BR" sz="1000" b="0" i="0" u="none" strike="noStrike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maiúsculas de minúsculas.</a:t>
          </a:r>
          <a:endParaRPr lang="pt-BR" sz="1000" b="0" i="0" u="none" strike="noStrike">
            <a:solidFill>
              <a:schemeClr val="lt1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pt-BR" sz="10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="1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SINTAXE</a:t>
          </a:r>
        </a:p>
        <a:p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</a:t>
          </a:r>
          <a:r>
            <a: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OCALIZAR</a:t>
          </a:r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(Texto que deve ser encontrado; Em qual texto será procurado; a partir de qual posição)</a:t>
          </a:r>
        </a:p>
        <a:p>
          <a:endParaRPr lang="pt-BR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100" b="1" i="0" u="none" strike="noStrike">
              <a:solidFill>
                <a:srgbClr val="FFC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PROCURAR</a:t>
          </a:r>
        </a:p>
        <a:p>
          <a:r>
            <a:rPr lang="pt-BR" sz="1000" b="0" i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Retorna</a:t>
          </a:r>
          <a:r>
            <a:rPr lang="pt-BR" sz="1000" b="0" i="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a posição de um caractere em um texto.  Diferencia maiúsculas e minúsculas.</a:t>
          </a:r>
        </a:p>
        <a:p>
          <a:endParaRPr lang="pt-BR" sz="100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="1">
              <a:solidFill>
                <a:srgbClr val="FFFF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pt-BR" sz="1000" b="1">
              <a:solidFill>
                <a:srgbClr val="FFC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SINTAXE</a:t>
          </a:r>
          <a:endParaRPr lang="pt-BR" sz="1000">
            <a:solidFill>
              <a:srgbClr val="FFC000"/>
            </a:solidFill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=PROCURAR(Texto que deve ser encontrado; Em qual texto será procurado; a partir de qual posição)</a:t>
          </a:r>
          <a:endParaRPr lang="pt-BR" sz="100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pt-BR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pt-BR" sz="100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Detalhe</a:t>
          </a:r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entre </a:t>
          </a:r>
          <a:r>
            <a:rPr lang="pt-BR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Procurar</a:t>
          </a:r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e </a:t>
          </a:r>
          <a:r>
            <a:rPr lang="pt-BR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Localizar</a:t>
          </a:r>
          <a:r>
            <a: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:</a:t>
          </a:r>
          <a:endParaRPr lang="pt-BR" sz="1000" b="1" baseline="0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Procurar diferencia </a:t>
          </a:r>
          <a:r>
            <a:rPr lang="pt-BR" sz="1000" b="1" baseline="0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maiúsculas</a:t>
          </a:r>
          <a:r>
            <a:rPr lang="pt-BR" sz="1000" baseline="0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 </a:t>
          </a:r>
          <a:r>
            <a:rPr lang="pt-BR" sz="1000" b="1" baseline="0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minúsculas</a:t>
          </a:r>
          <a:endParaRPr lang="pt-BR" sz="1000" b="1">
            <a:solidFill>
              <a:srgbClr val="FFC0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0</xdr:row>
      <xdr:rowOff>38100</xdr:rowOff>
    </xdr:from>
    <xdr:to>
      <xdr:col>14</xdr:col>
      <xdr:colOff>447675</xdr:colOff>
      <xdr:row>24</xdr:row>
      <xdr:rowOff>152400</xdr:rowOff>
    </xdr:to>
    <xdr:grpSp>
      <xdr:nvGrpSpPr>
        <xdr:cNvPr id="2" name="Agrupar 3"/>
        <xdr:cNvGrpSpPr/>
      </xdr:nvGrpSpPr>
      <xdr:grpSpPr>
        <a:xfrm>
          <a:off x="7305675" y="38100"/>
          <a:ext cx="5724525" cy="5419725"/>
          <a:chOff x="5629276" y="276225"/>
          <a:chExt cx="5724525" cy="4729450"/>
        </a:xfrm>
      </xdr:grpSpPr>
      <xdr:sp macro="" textlink="">
        <xdr:nvSpPr>
          <xdr:cNvPr id="3" name="CaixaDeTexto 2"/>
          <xdr:cNvSpPr txBox="1"/>
        </xdr:nvSpPr>
        <xdr:spPr>
          <a:xfrm>
            <a:off x="5629276" y="276225"/>
            <a:ext cx="5724525" cy="4729450"/>
          </a:xfrm>
          <a:prstGeom prst="rect">
            <a:avLst/>
          </a:prstGeom>
          <a:solidFill>
            <a:srgbClr val="00206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wrap="square" rtlCol="0" anchor="t"/>
          <a:lstStyle/>
          <a:p>
            <a:r>
              <a:rPr lang="pt-BR" sz="1100" b="1" i="0" u="none" strike="noStrike">
                <a:solidFill>
                  <a:srgbClr val="FFC000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DIREITA</a:t>
            </a:r>
          </a:p>
          <a:p>
            <a:r>
              <a:rPr lang="pt-BR" sz="1000" b="0" i="0" u="none" strike="noStrik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Recupera uma quantidade</a:t>
            </a:r>
            <a:r>
              <a:rPr lang="pt-BR" sz="1000" b="0" i="0" u="none" strike="noStrike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específica de caracteres no final do texto.</a:t>
            </a:r>
            <a:endParaRPr lang="pt-BR" sz="1000" b="0" i="0" u="none" strike="noStrike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 b="1">
                <a:solidFill>
                  <a:srgbClr val="FFC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SINTAXE</a:t>
            </a:r>
          </a:p>
          <a:p>
            <a:r>
              <a:rPr lang="pt-BR" sz="10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DIREITA</a:t>
            </a:r>
            <a:r>
              <a:rPr lang="pt-BR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(Texto; Quantidade de caracteres</a:t>
            </a:r>
            <a:r>
              <a:rPr lang="pt-BR" sz="10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no final do texto</a:t>
            </a:r>
            <a:r>
              <a:rPr lang="pt-BR" sz="10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  <a:p>
            <a:endPara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100" b="1" i="0" u="none" strike="noStrike">
              <a:solidFill>
                <a:srgbClr val="FFC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100" b="1" i="0" u="none" strike="noStrike">
              <a:solidFill>
                <a:srgbClr val="FFC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100" b="1" i="0" u="none" strike="noStrike">
                <a:solidFill>
                  <a:srgbClr val="FFC000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ESQUERDA</a:t>
            </a:r>
          </a:p>
          <a:p>
            <a:r>
              <a:rPr lang="pt-BR" sz="1000" b="0" i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Recupera</a:t>
            </a:r>
            <a:r>
              <a:rPr lang="pt-BR" sz="1000" b="0" i="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uma quantidade específica de caracteres no início do texto.</a:t>
            </a:r>
          </a:p>
          <a:p>
            <a:endParaRPr lang="pt-BR" sz="10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 b="1">
                <a:solidFill>
                  <a:srgbClr val="FFC000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SINTAXE</a:t>
            </a:r>
            <a:endParaRPr lang="pt-BR" sz="1000">
              <a:solidFill>
                <a:srgbClr val="FFC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ESQUERDA</a:t>
            </a:r>
            <a:r>
              <a:rPr lang="pt-B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(Texto; Quantidade de caracteres</a:t>
            </a:r>
            <a:r>
              <a:rPr lang="pt-BR" sz="11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no final do texto</a:t>
            </a:r>
            <a:r>
              <a:rPr lang="pt-B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pt-BR" sz="1000">
              <a:effectLst/>
            </a:endParaRPr>
          </a:p>
          <a:p>
            <a:endPara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100" b="1" i="0" u="none" strike="noStrike" kern="0" cap="none" spc="0" normalizeH="0" baseline="0" noProof="0">
              <a:ln>
                <a:noFill/>
              </a:ln>
              <a:solidFill>
                <a:srgbClr val="FFC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100" b="1" i="0" u="none" strike="noStrike" kern="0" cap="none" spc="0" normalizeH="0" baseline="0" noProof="0">
              <a:ln>
                <a:noFill/>
              </a:ln>
              <a:solidFill>
                <a:srgbClr val="FFC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srgbClr val="FFC000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NÚM.CARACT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0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Demonstra a quantidade de caracteres em um texto.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000" b="1" i="0" u="none" strike="noStrike" kern="0" cap="none" spc="0" normalizeH="0" baseline="0" noProof="0">
                <a:ln>
                  <a:noFill/>
                </a:ln>
                <a:solidFill>
                  <a:srgbClr val="FFC000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SINTAXE</a:t>
            </a:r>
            <a:endParaRPr kumimoji="0" lang="pt-BR" sz="1000" b="0" i="0" u="none" strike="noStrike" kern="0" cap="none" spc="0" normalizeH="0" baseline="0" noProof="0">
              <a:ln>
                <a:noFill/>
              </a:ln>
              <a:solidFill>
                <a:srgbClr val="FFC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NÚM.CARACT</a:t>
            </a:r>
            <a:r>
              <a:rPr kumimoji="0" lang="pt-BR" sz="11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(Texto)</a:t>
            </a:r>
            <a:endParaRPr kumimoji="0" lang="pt-BR" sz="1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endPara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srgbClr val="FFC000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EXT.TEXTO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0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Retorna parte específica de um texto.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000" b="1" i="0" u="none" strike="noStrike" kern="0" cap="none" spc="0" normalizeH="0" baseline="0" noProof="0">
                <a:ln>
                  <a:noFill/>
                </a:ln>
                <a:solidFill>
                  <a:srgbClr val="FFC000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SINTAXE</a:t>
            </a:r>
            <a:endParaRPr kumimoji="0" lang="pt-BR" sz="1000" b="0" i="0" u="none" strike="noStrike" kern="0" cap="none" spc="0" normalizeH="0" baseline="0" noProof="0">
              <a:ln>
                <a:noFill/>
              </a:ln>
              <a:solidFill>
                <a:srgbClr val="FFC000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EXT.TEXTO</a:t>
            </a:r>
            <a:r>
              <a:rPr kumimoji="0" lang="pt-BR" sz="11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(Texto que deve ser manipulado; A partir de qual caractere será a extração; Quantidade de caracteres)</a:t>
            </a:r>
            <a:endParaRPr kumimoji="0" lang="pt-BR" sz="1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endPara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4" name="Imagem 3" descr="http://www.clarify.com.br/img/logo_lateral.jpg"/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60855"/>
          <a:stretch/>
        </xdr:blipFill>
        <xdr:spPr bwMode="auto">
          <a:xfrm>
            <a:off x="10039350" y="381154"/>
            <a:ext cx="1133475" cy="45614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600076</xdr:colOff>
      <xdr:row>0</xdr:row>
      <xdr:rowOff>57150</xdr:rowOff>
    </xdr:from>
    <xdr:to>
      <xdr:col>11</xdr:col>
      <xdr:colOff>85726</xdr:colOff>
      <xdr:row>6</xdr:row>
      <xdr:rowOff>38100</xdr:rowOff>
    </xdr:to>
    <xdr:sp macro="" textlink="">
      <xdr:nvSpPr>
        <xdr:cNvPr id="3" name="CaixaDeTexto 2"/>
        <xdr:cNvSpPr txBox="1"/>
      </xdr:nvSpPr>
      <xdr:spPr>
        <a:xfrm>
          <a:off x="4781551" y="57150"/>
          <a:ext cx="3752850" cy="1143000"/>
        </a:xfrm>
        <a:prstGeom prst="rect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wrap="square" rtlCol="0" anchor="t"/>
        <a:lstStyle/>
        <a:p>
          <a:r>
            <a:rPr lang="pt-BR" sz="1100" b="1" i="0" u="none" strike="noStrike">
              <a:solidFill>
                <a:srgbClr val="FFC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SUBSTITUIR</a:t>
          </a:r>
        </a:p>
        <a:p>
          <a:r>
            <a:rPr lang="pt-BR" sz="1000" b="0" i="0" u="none" strike="noStrike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Altera um texto antigo por outro novo em uma cadeia de texto.</a:t>
          </a:r>
        </a:p>
        <a:p>
          <a:endParaRPr lang="pt-BR" sz="10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="1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SINTAXE</a:t>
          </a:r>
        </a:p>
        <a:p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SUBSTITUIR</a:t>
          </a: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(Texto;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Texto Antigo; Novo Texto; Ocorrências)</a:t>
          </a:r>
          <a:endParaRPr lang="pt-BR" sz="1000">
            <a:effectLst/>
          </a:endParaRPr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1</xdr:row>
      <xdr:rowOff>171450</xdr:rowOff>
    </xdr:from>
    <xdr:to>
      <xdr:col>10</xdr:col>
      <xdr:colOff>219075</xdr:colOff>
      <xdr:row>7</xdr:row>
      <xdr:rowOff>161925</xdr:rowOff>
    </xdr:to>
    <xdr:sp macro="" textlink="">
      <xdr:nvSpPr>
        <xdr:cNvPr id="2" name="CaixaDeTexto 1"/>
        <xdr:cNvSpPr txBox="1"/>
      </xdr:nvSpPr>
      <xdr:spPr>
        <a:xfrm>
          <a:off x="5953125" y="371475"/>
          <a:ext cx="3314700" cy="1143000"/>
        </a:xfrm>
        <a:prstGeom prst="rect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wrap="square" rtlCol="0" anchor="t"/>
        <a:lstStyle/>
        <a:p>
          <a:r>
            <a:rPr lang="pt-BR" sz="1100" b="1" i="0" u="none" strike="noStrike">
              <a:solidFill>
                <a:srgbClr val="FFC000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TEXTO</a:t>
          </a:r>
        </a:p>
        <a:p>
          <a:r>
            <a:rPr lang="pt-BR" sz="1000" b="0" i="0" u="none" strike="noStrike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Aplica um formato</a:t>
          </a:r>
          <a:r>
            <a:rPr lang="pt-BR" sz="1000" b="0" i="0" u="none" strike="noStrike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ao resultado de uma fórmula, célula</a:t>
          </a:r>
          <a:r>
            <a:rPr lang="pt-BR" sz="1000" b="0" i="0" u="none" strike="noStrike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.</a:t>
          </a:r>
        </a:p>
        <a:p>
          <a:endParaRPr lang="pt-BR" sz="10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="1">
              <a:solidFill>
                <a:srgbClr val="FFC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SINTAXE</a:t>
          </a:r>
        </a:p>
        <a:p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TEXTO</a:t>
          </a: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(Valor;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"Formato")</a:t>
          </a:r>
          <a:endParaRPr lang="pt-BR" sz="1000">
            <a:effectLst/>
          </a:endParaRPr>
        </a:p>
      </xdr:txBody>
    </xdr: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66673</xdr:colOff>
      <xdr:row>9</xdr:row>
      <xdr:rowOff>96613</xdr:rowOff>
    </xdr:from>
    <xdr:to>
      <xdr:col>7</xdr:col>
      <xdr:colOff>438150</xdr:colOff>
      <xdr:row>38</xdr:row>
      <xdr:rowOff>57150</xdr:rowOff>
    </xdr:to>
    <xdr:grpSp>
      <xdr:nvGrpSpPr>
        <xdr:cNvPr id="10" name="Agrupar 9"/>
        <xdr:cNvGrpSpPr/>
      </xdr:nvGrpSpPr>
      <xdr:grpSpPr>
        <a:xfrm>
          <a:off x="66673" y="1582513"/>
          <a:ext cx="8867777" cy="4665887"/>
          <a:chOff x="66673" y="1887313"/>
          <a:chExt cx="8867777" cy="4665887"/>
        </a:xfrm>
        <a:effectLst/>
      </xdr:grpSpPr>
      <xdr:sp macro="" textlink="">
        <xdr:nvSpPr>
          <xdr:cNvPr id="3" name="CaixaDeTexto 2"/>
          <xdr:cNvSpPr txBox="1"/>
        </xdr:nvSpPr>
        <xdr:spPr>
          <a:xfrm>
            <a:off x="66673" y="1887313"/>
            <a:ext cx="8867777" cy="4665887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lang="pt-BR" sz="11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Ordem</a:t>
            </a:r>
          </a:p>
          <a:p>
            <a:r>
              <a:rPr lang="pt-BR" sz="100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Extraia a </a:t>
            </a:r>
            <a:r>
              <a:rPr lang="pt-BR" sz="1000" b="1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Ordem</a:t>
            </a:r>
            <a:r>
              <a:rPr lang="pt-BR" sz="100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do </a:t>
            </a:r>
            <a:r>
              <a:rPr lang="pt-BR" sz="1000" b="1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Código do Funcionário</a:t>
            </a:r>
            <a:endParaRPr lang="pt-BR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1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UF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0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Extraia a </a:t>
            </a:r>
            <a:r>
              <a:rPr lang="pt-BR" sz="1000" b="1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Unidade </a:t>
            </a:r>
            <a:r>
              <a:rPr lang="pt-BR" sz="100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do </a:t>
            </a:r>
            <a:r>
              <a:rPr lang="pt-BR" sz="1000" b="1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Código do Funcionário</a:t>
            </a:r>
            <a:endParaRPr lang="pt-BR" sz="100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Departamento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0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Extraia a </a:t>
            </a:r>
            <a:r>
              <a:rPr kumimoji="0" lang="pt-BR" sz="10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Departamento </a:t>
            </a:r>
            <a:r>
              <a:rPr kumimoji="0" lang="pt-BR" sz="10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do </a:t>
            </a:r>
            <a:r>
              <a:rPr kumimoji="0" lang="pt-BR" sz="10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Código do Funcionário</a:t>
            </a:r>
            <a:endParaRPr kumimoji="0" lang="pt-BR" sz="1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pt-BR" sz="1100" b="1" i="0" u="none" strike="noStrike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Data de Envio</a:t>
            </a:r>
            <a:endParaRPr lang="pt-BR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 b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Acrescente 3 dias a Data do Pedido</a:t>
            </a:r>
          </a:p>
          <a:p>
            <a:endParaRPr lang="pt-BR" sz="1000" b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Previsão de Entrega</a:t>
            </a:r>
            <a:endParaRPr kumimoji="0" lang="pt-BR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0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Acrescente 1 dia na Data de Envio. Apresente o resultado como na imagem abaixo</a:t>
            </a:r>
          </a:p>
          <a:p>
            <a:endParaRPr lang="pt-BR" sz="1000" b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9" name="Imagem 8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90500" y="4457700"/>
            <a:ext cx="8533333" cy="1828571"/>
          </a:xfrm>
          <a:prstGeom prst="rect">
            <a:avLst/>
          </a:prstGeom>
          <a:effectLst>
            <a:reflection blurRad="6350" stA="33000" endPos="35000" dir="5400000" sy="-100000" algn="bl" rotWithShape="0"/>
          </a:effectLst>
        </xdr:spPr>
      </xdr:pic>
    </xdr:grp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47625</xdr:rowOff>
    </xdr:from>
    <xdr:to>
      <xdr:col>12</xdr:col>
      <xdr:colOff>200025</xdr:colOff>
      <xdr:row>27</xdr:row>
      <xdr:rowOff>0</xdr:rowOff>
    </xdr:to>
    <xdr:grpSp>
      <xdr:nvGrpSpPr>
        <xdr:cNvPr id="7" name="Agrupar 6"/>
        <xdr:cNvGrpSpPr/>
      </xdr:nvGrpSpPr>
      <xdr:grpSpPr>
        <a:xfrm>
          <a:off x="5400675" y="47625"/>
          <a:ext cx="4467225" cy="4362450"/>
          <a:chOff x="5429250" y="152400"/>
          <a:chExt cx="4467225" cy="4362450"/>
        </a:xfrm>
        <a:effectLst>
          <a:reflection blurRad="6350" stA="8000" endPos="35000" dir="5400000" sy="-100000" algn="bl" rotWithShape="0"/>
        </a:effectLst>
      </xdr:grpSpPr>
      <xdr:sp macro="" textlink="">
        <xdr:nvSpPr>
          <xdr:cNvPr id="3" name="CaixaDeTexto 2"/>
          <xdr:cNvSpPr txBox="1"/>
        </xdr:nvSpPr>
        <xdr:spPr>
          <a:xfrm>
            <a:off x="5429250" y="152400"/>
            <a:ext cx="4467225" cy="4362450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lang="pt-BR" sz="1100" b="1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Código</a:t>
            </a:r>
            <a:endParaRPr lang="pt-BR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eaLnBrk="1" fontAlgn="auto" latinLnBrk="0" hangingPunct="1"/>
            <a:r>
              <a:rPr lang="pt-BR" sz="100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Extraia o </a:t>
            </a:r>
            <a:r>
              <a:rPr lang="pt-BR" sz="1000" b="1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Código  da coluna Código/País</a:t>
            </a:r>
            <a:endParaRPr lang="pt-BR" sz="1000" b="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eaLnBrk="1" fontAlgn="auto" latinLnBrk="0" hangingPunct="1"/>
            <a:endParaRPr lang="pt-BR" sz="11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1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País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00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Extraia o </a:t>
            </a:r>
            <a:r>
              <a:rPr lang="pt-BR" sz="1000" b="1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País  da coluna  Código/País</a:t>
            </a:r>
            <a:endParaRPr lang="pt-BR" sz="1000" b="0"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6" name="Imagem 5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572125" y="1247775"/>
            <a:ext cx="4219048" cy="3123809"/>
          </a:xfrm>
          <a:prstGeom prst="rect">
            <a:avLst/>
          </a:prstGeom>
          <a:effectLst>
            <a:reflection blurRad="6350" stA="18000" endPos="35000" dir="5400000" sy="-100000" algn="bl" rotWithShape="0"/>
          </a:effectLst>
        </xdr:spPr>
      </xdr:pic>
    </xdr:grp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8</xdr:row>
      <xdr:rowOff>71758</xdr:rowOff>
    </xdr:from>
    <xdr:to>
      <xdr:col>17</xdr:col>
      <xdr:colOff>476250</xdr:colOff>
      <xdr:row>22</xdr:row>
      <xdr:rowOff>190199</xdr:rowOff>
    </xdr:to>
    <xdr:grpSp>
      <xdr:nvGrpSpPr>
        <xdr:cNvPr id="10" name="Agrupar 9"/>
        <xdr:cNvGrpSpPr/>
      </xdr:nvGrpSpPr>
      <xdr:grpSpPr>
        <a:xfrm>
          <a:off x="1847850" y="1595758"/>
          <a:ext cx="8991600" cy="2785441"/>
          <a:chOff x="2009775" y="1614808"/>
          <a:chExt cx="8991600" cy="2785441"/>
        </a:xfrm>
      </xdr:grpSpPr>
      <xdr:sp macro="" textlink="">
        <xdr:nvSpPr>
          <xdr:cNvPr id="5" name="Retângulo 4"/>
          <xdr:cNvSpPr/>
        </xdr:nvSpPr>
        <xdr:spPr>
          <a:xfrm>
            <a:off x="2009775" y="1614808"/>
            <a:ext cx="8991600" cy="1576067"/>
          </a:xfrm>
          <a:prstGeom prst="rect">
            <a:avLst/>
          </a:prstGeom>
          <a:noFill/>
        </xdr:spPr>
        <xdr:txBody>
          <a:bodyPr wrap="none" lIns="91440" tIns="45720" rIns="91440" bIns="45720">
            <a:prstTxWarp prst="textArchUp">
              <a:avLst/>
            </a:prstTxWarp>
            <a:noAutofit/>
          </a:bodyPr>
          <a:lstStyle/>
          <a:p>
            <a:pPr algn="ctr"/>
            <a:r>
              <a:rPr lang="pt-BR" sz="9600" b="1" cap="none" spc="0" baseline="0">
                <a:ln w="0">
                  <a:solidFill>
                    <a:sysClr val="windowText" lastClr="000000"/>
                  </a:solidFill>
                </a:ln>
                <a:solidFill>
                  <a:schemeClr val="tx1"/>
                </a:solidFill>
                <a:effectLst>
                  <a:reflection blurRad="6350" stA="53000" endA="300" endPos="35500" dir="5400000" sy="-90000" algn="bl" rotWithShape="0"/>
                </a:effectLst>
                <a:latin typeface="Bradley Hand ITC" panose="03070402050302030203" pitchFamily="66" charset="0"/>
              </a:rPr>
              <a:t>CONSOLIDAÇÃO DE DADOS</a:t>
            </a:r>
            <a:endParaRPr lang="pt-BR" sz="9600" b="1" cap="none" spc="0">
              <a:ln w="0">
                <a:solidFill>
                  <a:sysClr val="windowText" lastClr="000000"/>
                </a:solidFill>
              </a:ln>
              <a:solidFill>
                <a:schemeClr val="tx1"/>
              </a:solidFill>
              <a:effectLst>
                <a:reflection blurRad="6350" stA="53000" endA="300" endPos="35500" dir="5400000" sy="-90000" algn="bl" rotWithShape="0"/>
              </a:effectLst>
              <a:latin typeface="Bradley Hand ITC" panose="03070402050302030203" pitchFamily="66" charset="0"/>
            </a:endParaRPr>
          </a:p>
        </xdr:txBody>
      </xdr:sp>
      <xdr:pic>
        <xdr:nvPicPr>
          <xdr:cNvPr id="9" name="Imagem 8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0" b="100000" l="1266" r="100000">
                        <a14:foregroundMark x1="57384" y1="43478" x2="57384" y2="43478"/>
                        <a14:foregroundMark x1="77637" y1="33597" x2="77637" y2="33597"/>
                        <a14:foregroundMark x1="86076" y1="48221" x2="86076" y2="48221"/>
                      </a14:backgroundRemoval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5534025" y="1990725"/>
            <a:ext cx="2257143" cy="2409524"/>
          </a:xfrm>
          <a:prstGeom prst="rect">
            <a:avLst/>
          </a:prstGeom>
        </xdr:spPr>
      </xdr:pic>
    </xdr:grp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190499</xdr:colOff>
      <xdr:row>5</xdr:row>
      <xdr:rowOff>123825</xdr:rowOff>
    </xdr:from>
    <xdr:to>
      <xdr:col>15</xdr:col>
      <xdr:colOff>219074</xdr:colOff>
      <xdr:row>14</xdr:row>
      <xdr:rowOff>19050</xdr:rowOff>
    </xdr:to>
    <xdr:grpSp>
      <xdr:nvGrpSpPr>
        <xdr:cNvPr id="2" name="Agrupar 1"/>
        <xdr:cNvGrpSpPr/>
      </xdr:nvGrpSpPr>
      <xdr:grpSpPr>
        <a:xfrm>
          <a:off x="3848099" y="1076325"/>
          <a:ext cx="5514975" cy="1609725"/>
          <a:chOff x="-171448" y="161926"/>
          <a:chExt cx="5614344" cy="1609725"/>
        </a:xfrm>
      </xdr:grpSpPr>
      <xdr:grpSp>
        <xdr:nvGrpSpPr>
          <xdr:cNvPr id="3" name="Grupo 10"/>
          <xdr:cNvGrpSpPr/>
        </xdr:nvGrpSpPr>
        <xdr:grpSpPr>
          <a:xfrm>
            <a:off x="-171448" y="161926"/>
            <a:ext cx="5614344" cy="1609725"/>
            <a:chOff x="-171448" y="161925"/>
            <a:chExt cx="5614344" cy="1680670"/>
          </a:xfrm>
        </xdr:grpSpPr>
        <xdr:sp macro="" textlink="">
          <xdr:nvSpPr>
            <xdr:cNvPr id="6" name="CaixaDeTexto 5"/>
            <xdr:cNvSpPr txBox="1"/>
          </xdr:nvSpPr>
          <xdr:spPr>
            <a:xfrm>
              <a:off x="-171448" y="161925"/>
              <a:ext cx="5614344" cy="1680670"/>
            </a:xfrm>
            <a:prstGeom prst="rect">
              <a:avLst/>
            </a:prstGeom>
            <a:solidFill>
              <a:srgbClr val="002060"/>
            </a:solidFill>
            <a:ln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1">
              <a:schemeClr val="accent5"/>
            </a:lnRef>
            <a:fillRef idx="3">
              <a:schemeClr val="accent5"/>
            </a:fillRef>
            <a:effectRef idx="2">
              <a:schemeClr val="accent5"/>
            </a:effectRef>
            <a:fontRef idx="minor">
              <a:schemeClr val="lt1"/>
            </a:fontRef>
          </xdr:style>
          <xdr:txBody>
            <a:bodyPr vertOverflow="clip" horzOverflow="clip" wrap="square" numCol="1" spcCol="360000" rtlCol="0" anchor="t">
              <a:noAutofit/>
            </a:bodyPr>
            <a:lstStyle/>
            <a:p>
              <a:r>
                <a:rPr lang="pt-BR" sz="1100" b="1" cap="small">
                  <a:solidFill>
                    <a:schemeClr val="lt1"/>
                  </a:solidFill>
                  <a:effectLst/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CAPITULO</a:t>
              </a:r>
              <a:r>
                <a:rPr lang="pt-BR" sz="1100" b="1" cap="small" baseline="0">
                  <a:solidFill>
                    <a:schemeClr val="lt1"/>
                  </a:solidFill>
                  <a:effectLst/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12</a:t>
              </a:r>
              <a:endParaRPr lang="pt-BR" sz="1100" b="1" cap="small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endPara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r>
                <a:rPr lang="pt-BR" sz="1100">
                  <a:effectLst/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Nesta etapa, você conhecerá a ferramenta Consolidar e, aprenderá</a:t>
              </a:r>
            </a:p>
            <a:p>
              <a:r>
                <a:rPr lang="pt-BR" sz="1100">
                  <a:effectLst/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a unir informações de outras planilhas/pastas de trabalhos, em</a:t>
              </a:r>
            </a:p>
            <a:p>
              <a:r>
                <a:rPr lang="pt-BR" sz="1100">
                  <a:effectLst/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um relatório</a:t>
              </a:r>
              <a:r>
                <a:rPr lang="pt-BR" sz="1100">
                  <a:solidFill>
                    <a:schemeClr val="lt1"/>
                  </a:solidFill>
                  <a:effectLst/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:</a:t>
              </a:r>
            </a:p>
            <a:p>
              <a:endPara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endPara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pPr lvl="0"/>
              <a:r>
                <a:rPr lang="pt-BR" sz="1100" b="0" u="none">
                  <a:solidFill>
                    <a:schemeClr val="lt1"/>
                  </a:solidFill>
                  <a:effectLst/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1.</a:t>
              </a:r>
              <a:r>
                <a:rPr lang="pt-BR" sz="1100" b="0" u="none" baseline="0">
                  <a:solidFill>
                    <a:schemeClr val="lt1"/>
                  </a:solidFill>
                  <a:effectLst/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CONSOLIDAR</a:t>
              </a:r>
            </a:p>
            <a:p>
              <a:pPr lvl="0"/>
              <a:endPara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  <xdr:pic>
          <xdr:nvPicPr>
            <xdr:cNvPr id="7" name="Imagem 6" descr="http://www.clarify.com.br/img/logo_lateral.jpg"/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r="60855"/>
            <a:stretch/>
          </xdr:blipFill>
          <xdr:spPr bwMode="auto">
            <a:xfrm>
              <a:off x="4256388" y="535079"/>
              <a:ext cx="1133475" cy="47625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cxnSp macro="">
        <xdr:nvCxnSpPr>
          <xdr:cNvPr id="4" name="Conector reto 3"/>
          <xdr:cNvCxnSpPr/>
        </xdr:nvCxnSpPr>
        <xdr:spPr>
          <a:xfrm>
            <a:off x="-66676" y="1123950"/>
            <a:ext cx="5497297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Conector reto 4"/>
          <xdr:cNvCxnSpPr/>
        </xdr:nvCxnSpPr>
        <xdr:spPr>
          <a:xfrm>
            <a:off x="-95250" y="495300"/>
            <a:ext cx="5497297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47626</xdr:colOff>
      <xdr:row>0</xdr:row>
      <xdr:rowOff>123826</xdr:rowOff>
    </xdr:from>
    <xdr:to>
      <xdr:col>14</xdr:col>
      <xdr:colOff>28576</xdr:colOff>
      <xdr:row>6</xdr:row>
      <xdr:rowOff>28576</xdr:rowOff>
    </xdr:to>
    <xdr:grpSp>
      <xdr:nvGrpSpPr>
        <xdr:cNvPr id="2" name="Agrupar 1"/>
        <xdr:cNvGrpSpPr/>
      </xdr:nvGrpSpPr>
      <xdr:grpSpPr>
        <a:xfrm>
          <a:off x="5534026" y="123826"/>
          <a:ext cx="3028950" cy="1047750"/>
          <a:chOff x="-171446" y="161927"/>
          <a:chExt cx="3083525" cy="1047750"/>
        </a:xfrm>
      </xdr:grpSpPr>
      <xdr:sp macro="" textlink="">
        <xdr:nvSpPr>
          <xdr:cNvPr id="6" name="CaixaDeTexto 5"/>
          <xdr:cNvSpPr txBox="1"/>
        </xdr:nvSpPr>
        <xdr:spPr>
          <a:xfrm>
            <a:off x="-171446" y="161927"/>
            <a:ext cx="3083525" cy="1047750"/>
          </a:xfrm>
          <a:prstGeom prst="rect">
            <a:avLst/>
          </a:prstGeom>
          <a:solidFill>
            <a:srgbClr val="00206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1">
            <a:schemeClr val="accent5"/>
          </a:lnRef>
          <a:fillRef idx="3">
            <a:schemeClr val="accent5"/>
          </a:fillRef>
          <a:effectRef idx="2">
            <a:schemeClr val="accent5"/>
          </a:effectRef>
          <a:fontRef idx="minor">
            <a:schemeClr val="lt1"/>
          </a:fontRef>
        </xdr:style>
        <xdr:txBody>
          <a:bodyPr vertOverflow="clip" horzOverflow="clip" wrap="square" numCol="1" spcCol="360000" rtlCol="0" anchor="t">
            <a:noAutofit/>
          </a:bodyPr>
          <a:lstStyle/>
          <a:p>
            <a:r>
              <a:rPr lang="pt-BR" sz="1100" b="1" cap="small">
                <a:solidFill>
                  <a:srgbClr val="FFC000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ANÁLISE GERAL</a:t>
            </a:r>
          </a:p>
          <a:p>
            <a:endParaRPr lang="pt-BR" sz="11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Resuma os dados de intervalos separados</a:t>
            </a:r>
          </a:p>
          <a:p>
            <a:r>
              <a:rPr lang="pt-BR" sz="1000"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em um único intervalo. </a:t>
            </a:r>
            <a:r>
              <a:rPr lang="pt-BR" sz="10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Neste exemplo, totalize</a:t>
            </a:r>
            <a:endParaRPr lang="pt-BR" sz="1000" baseline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os valores de Análise 1, 2 e 3.</a:t>
            </a:r>
            <a:endParaRPr lang="pt-BR" sz="100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endParaRPr lang="pt-BR" sz="105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lvl="0"/>
            <a:endParaRPr lang="pt-BR" sz="11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cxnSp macro="">
        <xdr:nvCxnSpPr>
          <xdr:cNvPr id="4" name="Conector reto 3"/>
          <xdr:cNvCxnSpPr/>
        </xdr:nvCxnSpPr>
        <xdr:spPr>
          <a:xfrm>
            <a:off x="-95764" y="1123950"/>
            <a:ext cx="2891483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Conector reto 4"/>
          <xdr:cNvCxnSpPr/>
        </xdr:nvCxnSpPr>
        <xdr:spPr>
          <a:xfrm>
            <a:off x="-95250" y="495300"/>
            <a:ext cx="2890969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0</xdr:row>
      <xdr:rowOff>76200</xdr:rowOff>
    </xdr:from>
    <xdr:to>
      <xdr:col>16</xdr:col>
      <xdr:colOff>561975</xdr:colOff>
      <xdr:row>30</xdr:row>
      <xdr:rowOff>152400</xdr:rowOff>
    </xdr:to>
    <xdr:grpSp>
      <xdr:nvGrpSpPr>
        <xdr:cNvPr id="12" name="Agrupar 11"/>
        <xdr:cNvGrpSpPr/>
      </xdr:nvGrpSpPr>
      <xdr:grpSpPr>
        <a:xfrm>
          <a:off x="3676650" y="76200"/>
          <a:ext cx="8048625" cy="5791200"/>
          <a:chOff x="9115425" y="333375"/>
          <a:chExt cx="8048625" cy="5791200"/>
        </a:xfrm>
      </xdr:grpSpPr>
      <xdr:sp macro="" textlink="">
        <xdr:nvSpPr>
          <xdr:cNvPr id="5" name="CaixaDeTexto 4"/>
          <xdr:cNvSpPr txBox="1"/>
        </xdr:nvSpPr>
        <xdr:spPr>
          <a:xfrm>
            <a:off x="9115425" y="333375"/>
            <a:ext cx="8048625" cy="5791200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pt-BR" sz="1000" b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Calcule o total geral de acordo com os</a:t>
            </a:r>
            <a:r>
              <a:rPr lang="pt-BR" sz="1000" b="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dados das planilhas</a:t>
            </a:r>
          </a:p>
          <a:p>
            <a:r>
              <a:rPr lang="pt-BR" sz="1000" b="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2013</a:t>
            </a:r>
          </a:p>
          <a:p>
            <a:r>
              <a:rPr lang="pt-BR" sz="1000" b="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2014</a:t>
            </a:r>
          </a:p>
          <a:p>
            <a:r>
              <a:rPr lang="pt-BR" sz="1000" b="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2015</a:t>
            </a:r>
          </a:p>
          <a:p>
            <a:endParaRPr lang="pt-BR" sz="11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1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0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Calcule a média geral de acordo com os dados das planilhas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0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2013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0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2014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0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2015</a:t>
            </a:r>
          </a:p>
          <a:p>
            <a:endParaRPr lang="pt-BR" sz="10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pic>
        <xdr:nvPicPr>
          <xdr:cNvPr id="10" name="Imagem 9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3239750" y="2124075"/>
            <a:ext cx="3771429" cy="3838095"/>
          </a:xfrm>
          <a:prstGeom prst="rect">
            <a:avLst/>
          </a:prstGeom>
          <a:effectLst>
            <a:reflection blurRad="6350" stA="30000" endPos="35000" dir="5400000" sy="-100000" algn="bl" rotWithShape="0"/>
          </a:effectLst>
        </xdr:spPr>
      </xdr:pic>
      <xdr:pic>
        <xdr:nvPicPr>
          <xdr:cNvPr id="11" name="Imagem 10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248775" y="2076450"/>
            <a:ext cx="3771429" cy="3819048"/>
          </a:xfrm>
          <a:prstGeom prst="rect">
            <a:avLst/>
          </a:prstGeom>
          <a:effectLst>
            <a:reflection blurRad="6350" stA="30000" endPos="35000" dir="5400000" sy="-100000" algn="bl" rotWithShape="0"/>
          </a:effectLst>
        </xdr:spPr>
      </xdr:pic>
    </xdr:grp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402908</xdr:colOff>
      <xdr:row>11</xdr:row>
      <xdr:rowOff>140833</xdr:rowOff>
    </xdr:from>
    <xdr:to>
      <xdr:col>14</xdr:col>
      <xdr:colOff>209551</xdr:colOff>
      <xdr:row>20</xdr:row>
      <xdr:rowOff>73799</xdr:rowOff>
    </xdr:to>
    <xdr:grpSp>
      <xdr:nvGrpSpPr>
        <xdr:cNvPr id="43" name="Agrupar 42"/>
        <xdr:cNvGrpSpPr/>
      </xdr:nvGrpSpPr>
      <xdr:grpSpPr>
        <a:xfrm>
          <a:off x="2841308" y="2236333"/>
          <a:ext cx="5902643" cy="1647466"/>
          <a:chOff x="3822383" y="2281558"/>
          <a:chExt cx="5902643" cy="1647466"/>
        </a:xfrm>
      </xdr:grpSpPr>
      <xdr:grpSp>
        <xdr:nvGrpSpPr>
          <xdr:cNvPr id="12" name="Agrupar 11"/>
          <xdr:cNvGrpSpPr/>
        </xdr:nvGrpSpPr>
        <xdr:grpSpPr>
          <a:xfrm>
            <a:off x="3822383" y="2281558"/>
            <a:ext cx="5902643" cy="1595117"/>
            <a:chOff x="4260532" y="2138683"/>
            <a:chExt cx="5902643" cy="1595117"/>
          </a:xfrm>
        </xdr:grpSpPr>
        <xdr:sp macro="" textlink="">
          <xdr:nvSpPr>
            <xdr:cNvPr id="13" name="Retângulo 12"/>
            <xdr:cNvSpPr/>
          </xdr:nvSpPr>
          <xdr:spPr>
            <a:xfrm>
              <a:off x="4260532" y="2138683"/>
              <a:ext cx="5902643" cy="1595117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prstTxWarp prst="textArchUp">
                <a:avLst/>
              </a:prstTxWarp>
              <a:noAutofit/>
            </a:bodyPr>
            <a:lstStyle/>
            <a:p>
              <a:pPr algn="ctr"/>
              <a:r>
                <a:rPr lang="pt-BR" sz="9600" b="1" cap="none" spc="0">
                  <a:ln w="0">
                    <a:solidFill>
                      <a:sysClr val="windowText" lastClr="000000"/>
                    </a:solidFill>
                  </a:ln>
                  <a:solidFill>
                    <a:schemeClr val="tx1"/>
                  </a:solidFill>
                  <a:effectLst>
                    <a:reflection blurRad="6350" stA="53000" endA="300" endPos="35500" dir="5400000" sy="-90000" algn="bl" rotWithShape="0"/>
                  </a:effectLst>
                  <a:latin typeface="Bradley Hand ITC" panose="03070402050302030203" pitchFamily="66" charset="0"/>
                </a:rPr>
                <a:t>GRÁFICOS</a:t>
              </a:r>
            </a:p>
          </xdr:txBody>
        </xdr:sp>
        <xdr:pic>
          <xdr:nvPicPr>
            <xdr:cNvPr id="15" name="Imagem 14"/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5972175" y="2676525"/>
              <a:ext cx="1019175" cy="1019175"/>
            </a:xfrm>
            <a:prstGeom prst="rect">
              <a:avLst/>
            </a:prstGeom>
            <a:effectLst>
              <a:reflection blurRad="6350" stA="52000" endA="300" endPos="35000" dir="5400000" sy="-100000" algn="bl" rotWithShape="0"/>
            </a:effectLst>
          </xdr:spPr>
        </xdr:pic>
      </xdr:grpSp>
      <xdr:pic>
        <xdr:nvPicPr>
          <xdr:cNvPr id="42" name="Imagem 41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00800" y="2855099"/>
            <a:ext cx="1073925" cy="1073925"/>
          </a:xfrm>
          <a:prstGeom prst="rect">
            <a:avLst/>
          </a:prstGeom>
        </xdr:spPr>
      </xdr:pic>
    </xdr:grp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5</xdr:row>
      <xdr:rowOff>38100</xdr:rowOff>
    </xdr:from>
    <xdr:to>
      <xdr:col>14</xdr:col>
      <xdr:colOff>276225</xdr:colOff>
      <xdr:row>17</xdr:row>
      <xdr:rowOff>180975</xdr:rowOff>
    </xdr:to>
    <xdr:grpSp>
      <xdr:nvGrpSpPr>
        <xdr:cNvPr id="2" name="Agrupar 1"/>
        <xdr:cNvGrpSpPr/>
      </xdr:nvGrpSpPr>
      <xdr:grpSpPr>
        <a:xfrm>
          <a:off x="3543300" y="990600"/>
          <a:ext cx="5267325" cy="2428875"/>
          <a:chOff x="-171447" y="161927"/>
          <a:chExt cx="5362231" cy="2428875"/>
        </a:xfrm>
      </xdr:grpSpPr>
      <xdr:sp macro="" textlink="">
        <xdr:nvSpPr>
          <xdr:cNvPr id="6" name="CaixaDeTexto 5"/>
          <xdr:cNvSpPr txBox="1"/>
        </xdr:nvSpPr>
        <xdr:spPr>
          <a:xfrm>
            <a:off x="-171447" y="161927"/>
            <a:ext cx="5362231" cy="2428875"/>
          </a:xfrm>
          <a:prstGeom prst="rect">
            <a:avLst/>
          </a:prstGeom>
          <a:solidFill>
            <a:srgbClr val="00206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1">
            <a:schemeClr val="accent5"/>
          </a:lnRef>
          <a:fillRef idx="3">
            <a:schemeClr val="accent5"/>
          </a:fillRef>
          <a:effectRef idx="2">
            <a:schemeClr val="accent5"/>
          </a:effectRef>
          <a:fontRef idx="minor">
            <a:schemeClr val="lt1"/>
          </a:fontRef>
        </xdr:style>
        <xdr:txBody>
          <a:bodyPr vertOverflow="clip" horzOverflow="clip" wrap="square" numCol="1" spcCol="360000" rtlCol="0" anchor="t">
            <a:noAutofit/>
          </a:bodyPr>
          <a:lstStyle/>
          <a:p>
            <a:r>
              <a:rPr lang="pt-BR" sz="1100" b="1" cap="small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CAPITULO</a:t>
            </a:r>
            <a:r>
              <a:rPr lang="pt-BR" sz="1100" b="1" cap="small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13</a:t>
            </a:r>
            <a:endParaRPr lang="pt-BR" sz="1100" b="1" cap="small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Nesta unidade, você conhecerá os novos modelos de gráfico da versão 2016 e aprenderá, qual modelo deve ser usado e,</a:t>
            </a:r>
            <a:r>
              <a:rPr lang="pt-BR" sz="100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pt-BR" sz="10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em qual situação. Você será convidado a construir um</a:t>
            </a:r>
          </a:p>
          <a:p>
            <a:r>
              <a:rPr lang="pt-BR" sz="10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Painel de gráficos e desenvolverá experiência na configuração dessas ilustrações. Neste capítulo, você aprenderá também:</a:t>
            </a:r>
            <a:endParaRPr lang="pt-BR" sz="10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lvl="0"/>
            <a:r>
              <a: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 NOVOS MODELOS DE GRÁFICO – EXCEL 2016</a:t>
            </a:r>
          </a:p>
          <a:p>
            <a:pPr lvl="0"/>
            <a:r>
              <a: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2. OS ELEMENTOS DE UM GRÁFICO</a:t>
            </a:r>
          </a:p>
          <a:p>
            <a:pPr lvl="0"/>
            <a:r>
              <a: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3. LINHA DE TENDÊNCIA</a:t>
            </a:r>
          </a:p>
          <a:p>
            <a:pPr lvl="0"/>
            <a:r>
              <a: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4. EIXO SECUNDÁRIO</a:t>
            </a:r>
          </a:p>
          <a:p>
            <a:pPr lvl="0"/>
            <a:r>
              <a: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5. PAINEL DE GRÁFICOS</a:t>
            </a:r>
          </a:p>
          <a:p>
            <a:pPr lvl="0"/>
            <a:r>
              <a: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6.</a:t>
            </a:r>
            <a:r>
              <a:rPr lang="pt-BR" sz="1100" b="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ESCALA LOG</a:t>
            </a:r>
          </a:p>
          <a:p>
            <a:pPr lvl="0"/>
            <a:endParaRPr lang="pt-BR" sz="10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cxnSp macro="">
        <xdr:nvCxnSpPr>
          <xdr:cNvPr id="4" name="Conector reto 3"/>
          <xdr:cNvCxnSpPr/>
        </xdr:nvCxnSpPr>
        <xdr:spPr>
          <a:xfrm>
            <a:off x="-95764" y="1228725"/>
            <a:ext cx="5170189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Conector reto 4"/>
          <xdr:cNvCxnSpPr/>
        </xdr:nvCxnSpPr>
        <xdr:spPr>
          <a:xfrm>
            <a:off x="-95251" y="495300"/>
            <a:ext cx="5171124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0</xdr:row>
      <xdr:rowOff>0</xdr:rowOff>
    </xdr:from>
    <xdr:to>
      <xdr:col>18</xdr:col>
      <xdr:colOff>57150</xdr:colOff>
      <xdr:row>36</xdr:row>
      <xdr:rowOff>38100</xdr:rowOff>
    </xdr:to>
    <xdr:grpSp>
      <xdr:nvGrpSpPr>
        <xdr:cNvPr id="20" name="Agrupar 19"/>
        <xdr:cNvGrpSpPr/>
      </xdr:nvGrpSpPr>
      <xdr:grpSpPr>
        <a:xfrm>
          <a:off x="1285875" y="0"/>
          <a:ext cx="9744075" cy="6896100"/>
          <a:chOff x="1085850" y="76200"/>
          <a:chExt cx="9744075" cy="6896100"/>
        </a:xfrm>
      </xdr:grpSpPr>
      <xdr:pic>
        <xdr:nvPicPr>
          <xdr:cNvPr id="2" name="Imagem 1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85850" y="76200"/>
            <a:ext cx="9744075" cy="6896100"/>
          </a:xfrm>
          <a:prstGeom prst="rect">
            <a:avLst/>
          </a:prstGeom>
          <a:ln>
            <a:noFill/>
          </a:ln>
        </xdr:spPr>
      </xdr:pic>
      <xdr:grpSp>
        <xdr:nvGrpSpPr>
          <xdr:cNvPr id="16" name="Agrupar 15"/>
          <xdr:cNvGrpSpPr/>
        </xdr:nvGrpSpPr>
        <xdr:grpSpPr>
          <a:xfrm>
            <a:off x="1638300" y="1657350"/>
            <a:ext cx="3419475" cy="247650"/>
            <a:chOff x="1638300" y="1657350"/>
            <a:chExt cx="3419475" cy="247650"/>
          </a:xfrm>
        </xdr:grpSpPr>
        <xdr:sp macro="" textlink="">
          <xdr:nvSpPr>
            <xdr:cNvPr id="3" name="CaixaDeTexto 2"/>
            <xdr:cNvSpPr txBox="1"/>
          </xdr:nvSpPr>
          <xdr:spPr>
            <a:xfrm>
              <a:off x="1638300" y="1657350"/>
              <a:ext cx="1019176" cy="247650"/>
            </a:xfrm>
            <a:prstGeom prst="rect">
              <a:avLst/>
            </a:prstGeom>
            <a:solidFill>
              <a:srgbClr val="C00000"/>
            </a:solidFill>
            <a:ln w="9525" cmpd="sng"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000" b="1">
                  <a:solidFill>
                    <a:schemeClr val="bg1"/>
                  </a:solidFill>
                </a:rPr>
                <a:t>&gt; 4 Categorias</a:t>
              </a:r>
            </a:p>
          </xdr:txBody>
        </xdr:sp>
        <xdr:sp macro="" textlink="">
          <xdr:nvSpPr>
            <xdr:cNvPr id="4" name="CaixaDeTexto 3"/>
            <xdr:cNvSpPr txBox="1"/>
          </xdr:nvSpPr>
          <xdr:spPr>
            <a:xfrm>
              <a:off x="2809875" y="1657350"/>
              <a:ext cx="1019176" cy="247650"/>
            </a:xfrm>
            <a:prstGeom prst="rect">
              <a:avLst/>
            </a:prstGeom>
            <a:solidFill>
              <a:srgbClr val="C00000"/>
            </a:solidFill>
            <a:ln w="9525" cmpd="sng"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000" b="1">
                  <a:solidFill>
                    <a:schemeClr val="bg1"/>
                  </a:solidFill>
                </a:rPr>
                <a:t>&lt; 4 Categorias</a:t>
              </a:r>
            </a:p>
          </xdr:txBody>
        </xdr:sp>
        <xdr:sp macro="" textlink="">
          <xdr:nvSpPr>
            <xdr:cNvPr id="5" name="CaixaDeTexto 4"/>
            <xdr:cNvSpPr txBox="1"/>
          </xdr:nvSpPr>
          <xdr:spPr>
            <a:xfrm>
              <a:off x="3905251" y="1657350"/>
              <a:ext cx="1152524" cy="247650"/>
            </a:xfrm>
            <a:prstGeom prst="rect">
              <a:avLst/>
            </a:prstGeom>
            <a:solidFill>
              <a:srgbClr val="C00000"/>
            </a:solidFill>
            <a:ln w="9525" cmpd="sng"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000" b="1">
                  <a:solidFill>
                    <a:schemeClr val="bg1"/>
                  </a:solidFill>
                </a:rPr>
                <a:t>Perdas e Ganhos</a:t>
              </a:r>
            </a:p>
          </xdr:txBody>
        </xdr:sp>
      </xdr:grpSp>
      <xdr:grpSp>
        <xdr:nvGrpSpPr>
          <xdr:cNvPr id="17" name="Agrupar 16"/>
          <xdr:cNvGrpSpPr/>
        </xdr:nvGrpSpPr>
        <xdr:grpSpPr>
          <a:xfrm>
            <a:off x="7134226" y="1638300"/>
            <a:ext cx="3619499" cy="247650"/>
            <a:chOff x="7134226" y="1638300"/>
            <a:chExt cx="3619499" cy="247650"/>
          </a:xfrm>
        </xdr:grpSpPr>
        <xdr:sp macro="" textlink="">
          <xdr:nvSpPr>
            <xdr:cNvPr id="6" name="CaixaDeTexto 5"/>
            <xdr:cNvSpPr txBox="1"/>
          </xdr:nvSpPr>
          <xdr:spPr>
            <a:xfrm>
              <a:off x="7134226" y="1638300"/>
              <a:ext cx="895349" cy="247650"/>
            </a:xfrm>
            <a:prstGeom prst="rect">
              <a:avLst/>
            </a:prstGeom>
            <a:solidFill>
              <a:srgbClr val="0070C0"/>
            </a:solidFill>
            <a:ln w="9525" cmpd="sng"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000" b="1">
                  <a:solidFill>
                    <a:schemeClr val="bg1"/>
                  </a:solidFill>
                </a:rPr>
                <a:t>Uma variável</a:t>
              </a:r>
            </a:p>
          </xdr:txBody>
        </xdr:sp>
        <xdr:sp macro="" textlink="">
          <xdr:nvSpPr>
            <xdr:cNvPr id="7" name="CaixaDeTexto 6"/>
            <xdr:cNvSpPr txBox="1"/>
          </xdr:nvSpPr>
          <xdr:spPr>
            <a:xfrm>
              <a:off x="8286750" y="1638300"/>
              <a:ext cx="1181100" cy="247650"/>
            </a:xfrm>
            <a:prstGeom prst="rect">
              <a:avLst/>
            </a:prstGeom>
            <a:solidFill>
              <a:srgbClr val="0070C0"/>
            </a:solidFill>
            <a:ln w="9525" cmpd="sng"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000" b="1">
                  <a:solidFill>
                    <a:schemeClr val="bg1"/>
                  </a:solidFill>
                </a:rPr>
                <a:t>Múltiplas variáveis</a:t>
              </a:r>
            </a:p>
          </xdr:txBody>
        </xdr:sp>
        <xdr:sp macro="" textlink="">
          <xdr:nvSpPr>
            <xdr:cNvPr id="8" name="CaixaDeTexto 7"/>
            <xdr:cNvSpPr txBox="1"/>
          </xdr:nvSpPr>
          <xdr:spPr>
            <a:xfrm>
              <a:off x="9591674" y="1638300"/>
              <a:ext cx="1162051" cy="247650"/>
            </a:xfrm>
            <a:prstGeom prst="rect">
              <a:avLst/>
            </a:prstGeom>
            <a:solidFill>
              <a:srgbClr val="0070C0"/>
            </a:solidFill>
            <a:ln w="9525" cmpd="sng"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000" b="1">
                  <a:solidFill>
                    <a:schemeClr val="bg1"/>
                  </a:solidFill>
                </a:rPr>
                <a:t>Análise de Quartis</a:t>
              </a:r>
            </a:p>
          </xdr:txBody>
        </xdr:sp>
      </xdr:grpSp>
      <xdr:grpSp>
        <xdr:nvGrpSpPr>
          <xdr:cNvPr id="18" name="Agrupar 17"/>
          <xdr:cNvGrpSpPr/>
        </xdr:nvGrpSpPr>
        <xdr:grpSpPr>
          <a:xfrm>
            <a:off x="1724025" y="4410075"/>
            <a:ext cx="3533775" cy="257175"/>
            <a:chOff x="1724025" y="4410075"/>
            <a:chExt cx="3533775" cy="257175"/>
          </a:xfrm>
        </xdr:grpSpPr>
        <xdr:sp macro="" textlink="">
          <xdr:nvSpPr>
            <xdr:cNvPr id="9" name="CaixaDeTexto 8"/>
            <xdr:cNvSpPr txBox="1"/>
          </xdr:nvSpPr>
          <xdr:spPr>
            <a:xfrm>
              <a:off x="1724025" y="4410075"/>
              <a:ext cx="1019175" cy="247650"/>
            </a:xfrm>
            <a:prstGeom prst="rect">
              <a:avLst/>
            </a:prstGeom>
            <a:solidFill>
              <a:srgbClr val="FFC000"/>
            </a:solidFill>
            <a:ln w="9525" cmpd="sng"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000" b="1"/>
                <a:t>Única categoria</a:t>
              </a:r>
            </a:p>
          </xdr:txBody>
        </xdr:sp>
        <xdr:sp macro="" textlink="">
          <xdr:nvSpPr>
            <xdr:cNvPr id="11" name="CaixaDeTexto 10"/>
            <xdr:cNvSpPr txBox="1"/>
          </xdr:nvSpPr>
          <xdr:spPr>
            <a:xfrm>
              <a:off x="2905126" y="4410075"/>
              <a:ext cx="1257300" cy="247650"/>
            </a:xfrm>
            <a:prstGeom prst="rect">
              <a:avLst/>
            </a:prstGeom>
            <a:solidFill>
              <a:srgbClr val="FFC000"/>
            </a:solidFill>
            <a:ln w="9525" cmpd="sng"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000" b="1"/>
                <a:t>Múltiplas categorias</a:t>
              </a:r>
            </a:p>
          </xdr:txBody>
        </xdr:sp>
        <xdr:sp macro="" textlink="">
          <xdr:nvSpPr>
            <xdr:cNvPr id="12" name="CaixaDeTexto 11"/>
            <xdr:cNvSpPr txBox="1"/>
          </xdr:nvSpPr>
          <xdr:spPr>
            <a:xfrm>
              <a:off x="4238625" y="4419600"/>
              <a:ext cx="1019175" cy="247650"/>
            </a:xfrm>
            <a:prstGeom prst="rect">
              <a:avLst/>
            </a:prstGeom>
            <a:solidFill>
              <a:srgbClr val="FFC000"/>
            </a:solidFill>
            <a:ln w="9525" cmpd="sng"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000" b="1"/>
                <a:t>Múltiplas séries</a:t>
              </a:r>
            </a:p>
          </xdr:txBody>
        </xdr:sp>
      </xdr:grpSp>
      <xdr:grpSp>
        <xdr:nvGrpSpPr>
          <xdr:cNvPr id="19" name="Agrupar 18"/>
          <xdr:cNvGrpSpPr/>
        </xdr:nvGrpSpPr>
        <xdr:grpSpPr>
          <a:xfrm>
            <a:off x="6191250" y="4343399"/>
            <a:ext cx="4200528" cy="438149"/>
            <a:chOff x="6191250" y="4343399"/>
            <a:chExt cx="4200528" cy="438149"/>
          </a:xfrm>
        </xdr:grpSpPr>
        <xdr:sp macro="" textlink="">
          <xdr:nvSpPr>
            <xdr:cNvPr id="13" name="CaixaDeTexto 12"/>
            <xdr:cNvSpPr txBox="1"/>
          </xdr:nvSpPr>
          <xdr:spPr>
            <a:xfrm>
              <a:off x="6191250" y="4410075"/>
              <a:ext cx="1495425" cy="247650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  <a:ln w="9525" cmpd="sng"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000" b="1">
                  <a:solidFill>
                    <a:schemeClr val="bg1"/>
                  </a:solidFill>
                </a:rPr>
                <a:t>Planejado</a:t>
              </a:r>
              <a:r>
                <a:rPr lang="pt-BR" sz="1000" b="1" baseline="0">
                  <a:solidFill>
                    <a:schemeClr val="bg1"/>
                  </a:solidFill>
                </a:rPr>
                <a:t> vs. Realizado</a:t>
              </a:r>
              <a:endParaRPr lang="pt-BR" sz="1000" b="1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4" name="CaixaDeTexto 13"/>
            <xdr:cNvSpPr txBox="1"/>
          </xdr:nvSpPr>
          <xdr:spPr>
            <a:xfrm>
              <a:off x="7829552" y="4343399"/>
              <a:ext cx="1228724" cy="428625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  <a:ln w="9525" cmpd="sng"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000" b="1">
                  <a:solidFill>
                    <a:schemeClr val="bg1"/>
                  </a:solidFill>
                </a:rPr>
                <a:t>Comparação</a:t>
              </a:r>
              <a:r>
                <a:rPr lang="pt-BR" sz="1000" b="1" baseline="0">
                  <a:solidFill>
                    <a:schemeClr val="bg1"/>
                  </a:solidFill>
                </a:rPr>
                <a:t> de poucos itens</a:t>
              </a:r>
              <a:endParaRPr lang="pt-BR" sz="1000" b="1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5" name="CaixaDeTexto 14"/>
            <xdr:cNvSpPr txBox="1"/>
          </xdr:nvSpPr>
          <xdr:spPr>
            <a:xfrm>
              <a:off x="9163054" y="4352923"/>
              <a:ext cx="1228724" cy="428625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  <a:ln w="9525" cmpd="sng"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000" b="1">
                  <a:solidFill>
                    <a:schemeClr val="bg1"/>
                  </a:solidFill>
                </a:rPr>
                <a:t>Comparação</a:t>
              </a:r>
              <a:r>
                <a:rPr lang="pt-BR" sz="1000" b="1" baseline="0">
                  <a:solidFill>
                    <a:schemeClr val="bg1"/>
                  </a:solidFill>
                </a:rPr>
                <a:t> de muitos itens</a:t>
              </a:r>
              <a:endParaRPr lang="pt-BR" sz="1000" b="1">
                <a:solidFill>
                  <a:schemeClr val="bg1"/>
                </a:solidFill>
              </a:endParaRPr>
            </a:p>
          </xdr:txBody>
        </xdr:sp>
      </xdr:grpSp>
    </xdr:grp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47624</xdr:rowOff>
    </xdr:from>
    <xdr:to>
      <xdr:col>0</xdr:col>
      <xdr:colOff>564300</xdr:colOff>
      <xdr:row>2</xdr:row>
      <xdr:rowOff>26624</xdr:rowOff>
    </xdr:to>
    <xdr:pic>
      <xdr:nvPicPr>
        <xdr:cNvPr id="19" name="Imagem 18" descr="http://3.bp.blogspot.com/-gdAmCYDOw_c/T6s_j4e4sPI/AAAAAAAAGj4/jTu9f3DevMs/s1600/masculino-my-photoscape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47624"/>
          <a:ext cx="450000" cy="36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47625</xdr:rowOff>
    </xdr:from>
    <xdr:to>
      <xdr:col>1</xdr:col>
      <xdr:colOff>526200</xdr:colOff>
      <xdr:row>2</xdr:row>
      <xdr:rowOff>26625</xdr:rowOff>
    </xdr:to>
    <xdr:pic>
      <xdr:nvPicPr>
        <xdr:cNvPr id="20" name="Imagem 19" descr="http://2.bp.blogspot.com/-sMhQXfAe4oc/T6s_g7fwXZI/AAAAAAAAGjo/YdkHjPSvloQ/s1600/feme-my-photoscape.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7625"/>
          <a:ext cx="450000" cy="36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2</xdr:row>
      <xdr:rowOff>57150</xdr:rowOff>
    </xdr:from>
    <xdr:to>
      <xdr:col>18</xdr:col>
      <xdr:colOff>219075</xdr:colOff>
      <xdr:row>50</xdr:row>
      <xdr:rowOff>171450</xdr:rowOff>
    </xdr:to>
    <xdr:pic>
      <xdr:nvPicPr>
        <xdr:cNvPr id="26" name="Imagem 25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438150"/>
          <a:ext cx="11134725" cy="925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9</xdr:row>
      <xdr:rowOff>33658</xdr:rowOff>
    </xdr:from>
    <xdr:to>
      <xdr:col>14</xdr:col>
      <xdr:colOff>521018</xdr:colOff>
      <xdr:row>17</xdr:row>
      <xdr:rowOff>104775</xdr:rowOff>
    </xdr:to>
    <xdr:grpSp>
      <xdr:nvGrpSpPr>
        <xdr:cNvPr id="40" name="Agrupar 39"/>
        <xdr:cNvGrpSpPr/>
      </xdr:nvGrpSpPr>
      <xdr:grpSpPr>
        <a:xfrm>
          <a:off x="3152775" y="1748158"/>
          <a:ext cx="5902643" cy="1595117"/>
          <a:chOff x="3152775" y="1748158"/>
          <a:chExt cx="5902643" cy="1595117"/>
        </a:xfrm>
      </xdr:grpSpPr>
      <xdr:sp macro="" textlink="">
        <xdr:nvSpPr>
          <xdr:cNvPr id="34" name="Retângulo 33"/>
          <xdr:cNvSpPr/>
        </xdr:nvSpPr>
        <xdr:spPr>
          <a:xfrm>
            <a:off x="3152775" y="1748158"/>
            <a:ext cx="5902643" cy="1595117"/>
          </a:xfrm>
          <a:prstGeom prst="rect">
            <a:avLst/>
          </a:prstGeom>
          <a:noFill/>
        </xdr:spPr>
        <xdr:txBody>
          <a:bodyPr wrap="none" lIns="91440" tIns="45720" rIns="91440" bIns="45720">
            <a:prstTxWarp prst="textArchUp">
              <a:avLst/>
            </a:prstTxWarp>
            <a:noAutofit/>
          </a:bodyPr>
          <a:lstStyle/>
          <a:p>
            <a:pPr algn="ctr"/>
            <a:r>
              <a:rPr lang="pt-BR" sz="9600" b="1" cap="none" spc="0">
                <a:ln w="0">
                  <a:solidFill>
                    <a:sysClr val="windowText" lastClr="000000"/>
                  </a:solidFill>
                </a:ln>
                <a:solidFill>
                  <a:schemeClr val="tx1"/>
                </a:solidFill>
                <a:effectLst>
                  <a:reflection blurRad="6350" stA="53000" endA="300" endPos="35500" dir="5400000" sy="-90000" algn="bl" rotWithShape="0"/>
                </a:effectLst>
                <a:latin typeface="Bradley Hand ITC" panose="03070402050302030203" pitchFamily="66" charset="0"/>
              </a:rPr>
              <a:t>MINIGRÁFICOS</a:t>
            </a:r>
          </a:p>
        </xdr:txBody>
      </xdr:sp>
      <xdr:grpSp>
        <xdr:nvGrpSpPr>
          <xdr:cNvPr id="39" name="Agrupar 38"/>
          <xdr:cNvGrpSpPr/>
        </xdr:nvGrpSpPr>
        <xdr:grpSpPr>
          <a:xfrm>
            <a:off x="5286375" y="2390775"/>
            <a:ext cx="1543005" cy="352386"/>
            <a:chOff x="4876800" y="2133600"/>
            <a:chExt cx="1543005" cy="352386"/>
          </a:xfrm>
          <a:effectLst>
            <a:reflection blurRad="6350" stA="50000" endA="300" endPos="38500" dist="50800" dir="5400000" sy="-100000" algn="bl" rotWithShape="0"/>
          </a:effectLst>
        </xdr:grpSpPr>
        <xdr:pic>
          <xdr:nvPicPr>
            <xdr:cNvPr id="36" name="Imagem 35"/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4876800" y="2133600"/>
              <a:ext cx="342857" cy="352381"/>
            </a:xfrm>
            <a:prstGeom prst="rect">
              <a:avLst/>
            </a:prstGeom>
          </xdr:spPr>
        </xdr:pic>
        <xdr:pic>
          <xdr:nvPicPr>
            <xdr:cNvPr id="37" name="Imagem 36"/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476875" y="2152650"/>
              <a:ext cx="352381" cy="333333"/>
            </a:xfrm>
            <a:prstGeom prst="rect">
              <a:avLst/>
            </a:prstGeom>
          </xdr:spPr>
        </xdr:pic>
        <xdr:pic>
          <xdr:nvPicPr>
            <xdr:cNvPr id="38" name="Imagem 37"/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057900" y="2171700"/>
              <a:ext cx="361905" cy="314286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3</xdr:row>
      <xdr:rowOff>95250</xdr:rowOff>
    </xdr:from>
    <xdr:to>
      <xdr:col>14</xdr:col>
      <xdr:colOff>76200</xdr:colOff>
      <xdr:row>14</xdr:row>
      <xdr:rowOff>28575</xdr:rowOff>
    </xdr:to>
    <xdr:grpSp>
      <xdr:nvGrpSpPr>
        <xdr:cNvPr id="4" name="Agrupar 3"/>
        <xdr:cNvGrpSpPr/>
      </xdr:nvGrpSpPr>
      <xdr:grpSpPr>
        <a:xfrm>
          <a:off x="3343275" y="666750"/>
          <a:ext cx="5267325" cy="2028825"/>
          <a:chOff x="-171447" y="161927"/>
          <a:chExt cx="5362231" cy="2028825"/>
        </a:xfrm>
      </xdr:grpSpPr>
      <xdr:sp macro="" textlink="">
        <xdr:nvSpPr>
          <xdr:cNvPr id="8" name="CaixaDeTexto 7"/>
          <xdr:cNvSpPr txBox="1"/>
        </xdr:nvSpPr>
        <xdr:spPr>
          <a:xfrm>
            <a:off x="-171447" y="161927"/>
            <a:ext cx="5362231" cy="2028825"/>
          </a:xfrm>
          <a:prstGeom prst="rect">
            <a:avLst/>
          </a:prstGeom>
          <a:solidFill>
            <a:srgbClr val="00206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1">
            <a:schemeClr val="accent5"/>
          </a:lnRef>
          <a:fillRef idx="3">
            <a:schemeClr val="accent5"/>
          </a:fillRef>
          <a:effectRef idx="2">
            <a:schemeClr val="accent5"/>
          </a:effectRef>
          <a:fontRef idx="minor">
            <a:schemeClr val="lt1"/>
          </a:fontRef>
        </xdr:style>
        <xdr:txBody>
          <a:bodyPr vertOverflow="clip" horzOverflow="clip" wrap="square" numCol="1" spcCol="360000" rtlCol="0" anchor="t">
            <a:noAutofit/>
          </a:bodyPr>
          <a:lstStyle/>
          <a:p>
            <a:r>
              <a:rPr lang="pt-BR" sz="1100" b="1" cap="small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CAPITULO</a:t>
            </a:r>
            <a:r>
              <a:rPr lang="pt-BR" sz="1100" b="1" cap="small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14</a:t>
            </a:r>
            <a:endParaRPr lang="pt-BR" sz="1100" b="1" cap="small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Neste capítulo, você aprenderá a usar Minigráficos </a:t>
            </a:r>
            <a:r>
              <a:rPr lang="pt-BR" sz="1100" i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(Sparklines)</a:t>
            </a:r>
            <a:r>
              <a:rPr lang="pt-B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para representar visualmente a tendência de seus dados. Por serem gráficos minúsculos, pois ficam dentro de uma célula, você pode chamar atenção de maneira sofisticada, sem correr o</a:t>
            </a:r>
          </a:p>
          <a:p>
            <a:r>
              <a:rPr lang="pt-B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risco de um problema muito comum quando usamos objetos e dados no mesmo local, a sobreposição e a falta de espaço. Você aprenderá:</a:t>
            </a:r>
            <a:endParaRPr lang="pt-BR" sz="10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lvl="0"/>
            <a:r>
              <a: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 CRIAR</a:t>
            </a:r>
            <a:r>
              <a:rPr lang="pt-BR" sz="1100" b="0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UM MINIGRÁFICO</a:t>
            </a:r>
            <a:endParaRPr lang="pt-BR" sz="11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lvl="0"/>
            <a:r>
              <a: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2. PERSONALIZAR MINIGRÁFICOS</a:t>
            </a:r>
          </a:p>
          <a:p>
            <a:pPr lvl="0"/>
            <a:endParaRPr lang="pt-BR" sz="10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cxnSp macro="">
        <xdr:nvCxnSpPr>
          <xdr:cNvPr id="6" name="Conector reto 5"/>
          <xdr:cNvCxnSpPr/>
        </xdr:nvCxnSpPr>
        <xdr:spPr>
          <a:xfrm>
            <a:off x="-95764" y="1457325"/>
            <a:ext cx="5170189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Conector reto 6"/>
          <xdr:cNvCxnSpPr/>
        </xdr:nvCxnSpPr>
        <xdr:spPr>
          <a:xfrm>
            <a:off x="-95251" y="495300"/>
            <a:ext cx="5171124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400050</xdr:colOff>
      <xdr:row>7</xdr:row>
      <xdr:rowOff>62233</xdr:rowOff>
    </xdr:from>
    <xdr:to>
      <xdr:col>15</xdr:col>
      <xdr:colOff>206693</xdr:colOff>
      <xdr:row>20</xdr:row>
      <xdr:rowOff>76200</xdr:rowOff>
    </xdr:to>
    <xdr:grpSp>
      <xdr:nvGrpSpPr>
        <xdr:cNvPr id="10" name="Agrupar 9"/>
        <xdr:cNvGrpSpPr/>
      </xdr:nvGrpSpPr>
      <xdr:grpSpPr>
        <a:xfrm>
          <a:off x="3448050" y="1395733"/>
          <a:ext cx="5902643" cy="2490467"/>
          <a:chOff x="2695575" y="1614808"/>
          <a:chExt cx="5902643" cy="2490467"/>
        </a:xfrm>
      </xdr:grpSpPr>
      <xdr:sp macro="" textlink="">
        <xdr:nvSpPr>
          <xdr:cNvPr id="3" name="Retângulo 2"/>
          <xdr:cNvSpPr/>
        </xdr:nvSpPr>
        <xdr:spPr>
          <a:xfrm>
            <a:off x="2695575" y="1614808"/>
            <a:ext cx="5902643" cy="1595117"/>
          </a:xfrm>
          <a:prstGeom prst="rect">
            <a:avLst/>
          </a:prstGeom>
          <a:noFill/>
        </xdr:spPr>
        <xdr:txBody>
          <a:bodyPr wrap="none" lIns="91440" tIns="45720" rIns="91440" bIns="45720">
            <a:prstTxWarp prst="textArchUp">
              <a:avLst/>
            </a:prstTxWarp>
            <a:noAutofit/>
          </a:bodyPr>
          <a:lstStyle/>
          <a:p>
            <a:pPr algn="ctr"/>
            <a:r>
              <a:rPr lang="pt-BR" sz="9600" b="1" cap="none" spc="0">
                <a:ln w="0">
                  <a:solidFill>
                    <a:sysClr val="windowText" lastClr="000000"/>
                  </a:solidFill>
                </a:ln>
                <a:solidFill>
                  <a:schemeClr val="tx1"/>
                </a:solidFill>
                <a:effectLst>
                  <a:reflection blurRad="6350" stA="53000" endA="300" endPos="35500" dir="5400000" sy="-90000" algn="bl" rotWithShape="0"/>
                </a:effectLst>
                <a:latin typeface="Bradley Hand ITC" panose="03070402050302030203" pitchFamily="66" charset="0"/>
              </a:rPr>
              <a:t>HIPERLINK</a:t>
            </a:r>
          </a:p>
        </xdr:txBody>
      </xdr:sp>
      <xdr:pic>
        <xdr:nvPicPr>
          <xdr:cNvPr id="9" name="Imagem 8" descr="https://cdn2.iconfinder.com/data/icons/bright-webshop/512/hyperlink-512.png"/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524375" y="1838325"/>
            <a:ext cx="2266950" cy="22669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3</xdr:row>
      <xdr:rowOff>95250</xdr:rowOff>
    </xdr:from>
    <xdr:to>
      <xdr:col>14</xdr:col>
      <xdr:colOff>542925</xdr:colOff>
      <xdr:row>10</xdr:row>
      <xdr:rowOff>123825</xdr:rowOff>
    </xdr:to>
    <xdr:grpSp>
      <xdr:nvGrpSpPr>
        <xdr:cNvPr id="2" name="Agrupar 1"/>
        <xdr:cNvGrpSpPr/>
      </xdr:nvGrpSpPr>
      <xdr:grpSpPr>
        <a:xfrm>
          <a:off x="3810000" y="666750"/>
          <a:ext cx="5267325" cy="1362075"/>
          <a:chOff x="-171447" y="161927"/>
          <a:chExt cx="5362231" cy="1362075"/>
        </a:xfrm>
      </xdr:grpSpPr>
      <xdr:sp macro="" textlink="">
        <xdr:nvSpPr>
          <xdr:cNvPr id="6" name="CaixaDeTexto 5"/>
          <xdr:cNvSpPr txBox="1"/>
        </xdr:nvSpPr>
        <xdr:spPr>
          <a:xfrm>
            <a:off x="-171447" y="161927"/>
            <a:ext cx="5362231" cy="1362075"/>
          </a:xfrm>
          <a:prstGeom prst="rect">
            <a:avLst/>
          </a:prstGeom>
          <a:solidFill>
            <a:srgbClr val="002060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1">
            <a:schemeClr val="accent5"/>
          </a:lnRef>
          <a:fillRef idx="3">
            <a:schemeClr val="accent5"/>
          </a:fillRef>
          <a:effectRef idx="2">
            <a:schemeClr val="accent5"/>
          </a:effectRef>
          <a:fontRef idx="minor">
            <a:schemeClr val="lt1"/>
          </a:fontRef>
        </xdr:style>
        <xdr:txBody>
          <a:bodyPr vertOverflow="clip" horzOverflow="clip" wrap="square" numCol="1" spcCol="360000" rtlCol="0" anchor="t">
            <a:noAutofit/>
          </a:bodyPr>
          <a:lstStyle/>
          <a:p>
            <a:r>
              <a:rPr lang="pt-BR" sz="1100" b="1" cap="small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CAPITULO</a:t>
            </a:r>
            <a:r>
              <a:rPr lang="pt-BR" sz="1100" b="1" cap="small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15</a:t>
            </a:r>
            <a:endParaRPr lang="pt-BR" sz="1100" b="1" cap="small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Nesta unidade, será apresentada a ferramenta Hiperlink, com ela,  você poderá realizar a conexão entre suas planilhas,  pasta de trabalhos, páginas da Web, entre outros.</a:t>
            </a:r>
          </a:p>
          <a:p>
            <a:endParaRPr lang="pt-BR" sz="10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lvl="0"/>
            <a:r>
              <a:rPr lang="pt-BR" sz="1100" b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1. HIPERLINK</a:t>
            </a:r>
          </a:p>
          <a:p>
            <a:pPr lvl="0"/>
            <a:endParaRPr lang="pt-BR" sz="1000" b="0">
              <a:solidFill>
                <a:schemeClr val="lt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cxnSp macro="">
        <xdr:nvCxnSpPr>
          <xdr:cNvPr id="4" name="Conector reto 3"/>
          <xdr:cNvCxnSpPr/>
        </xdr:nvCxnSpPr>
        <xdr:spPr>
          <a:xfrm>
            <a:off x="-76371" y="942975"/>
            <a:ext cx="5170189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Conector reto 4"/>
          <xdr:cNvCxnSpPr/>
        </xdr:nvCxnSpPr>
        <xdr:spPr>
          <a:xfrm>
            <a:off x="-95251" y="495300"/>
            <a:ext cx="5171124" cy="0"/>
          </a:xfrm>
          <a:prstGeom prst="line">
            <a:avLst/>
          </a:prstGeom>
          <a:ln w="19050">
            <a:solidFill>
              <a:schemeClr val="bg1">
                <a:lumMod val="9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0</xdr:row>
      <xdr:rowOff>0</xdr:rowOff>
    </xdr:from>
    <xdr:to>
      <xdr:col>2</xdr:col>
      <xdr:colOff>570489</xdr:colOff>
      <xdr:row>2</xdr:row>
      <xdr:rowOff>75147</xdr:rowOff>
    </xdr:to>
    <xdr:pic>
      <xdr:nvPicPr>
        <xdr:cNvPr id="2" name="Imagem 1" descr="http://www.clarify.com.br/img/logo_lateral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0855"/>
        <a:stretch/>
      </xdr:blipFill>
      <xdr:spPr bwMode="auto">
        <a:xfrm>
          <a:off x="781050" y="0"/>
          <a:ext cx="1113414" cy="456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</xdr:row>
      <xdr:rowOff>76201</xdr:rowOff>
    </xdr:from>
    <xdr:to>
      <xdr:col>1</xdr:col>
      <xdr:colOff>9525</xdr:colOff>
      <xdr:row>12</xdr:row>
      <xdr:rowOff>38101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00201"/>
          <a:ext cx="723900" cy="723900"/>
        </a:xfrm>
        <a:prstGeom prst="rect">
          <a:avLst/>
        </a:prstGeom>
      </xdr:spPr>
    </xdr:pic>
    <xdr:clientData/>
  </xdr:twoCellAnchor>
  <xdr:twoCellAnchor>
    <xdr:from>
      <xdr:col>1</xdr:col>
      <xdr:colOff>466725</xdr:colOff>
      <xdr:row>7</xdr:row>
      <xdr:rowOff>161925</xdr:rowOff>
    </xdr:from>
    <xdr:to>
      <xdr:col>3</xdr:col>
      <xdr:colOff>133350</xdr:colOff>
      <xdr:row>12</xdr:row>
      <xdr:rowOff>95250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495425"/>
          <a:ext cx="885825" cy="885825"/>
        </a:xfrm>
        <a:prstGeom prst="rect">
          <a:avLst/>
        </a:prstGeom>
        <a:effectLst>
          <a:reflection blurRad="6350" stA="52000" endA="300" endPos="35000" dir="5400000" sy="-100000" algn="bl" rotWithShape="0"/>
        </a:effectLst>
      </xdr:spPr>
    </xdr:pic>
    <xdr:clientData/>
  </xdr:twoCellAnchor>
  <xdr:twoCellAnchor>
    <xdr:from>
      <xdr:col>3</xdr:col>
      <xdr:colOff>514351</xdr:colOff>
      <xdr:row>8</xdr:row>
      <xdr:rowOff>142875</xdr:rowOff>
    </xdr:from>
    <xdr:to>
      <xdr:col>5</xdr:col>
      <xdr:colOff>152401</xdr:colOff>
      <xdr:row>12</xdr:row>
      <xdr:rowOff>23813</xdr:rowOff>
    </xdr:to>
    <xdr:pic>
      <xdr:nvPicPr>
        <xdr:cNvPr id="5" name="Imagem 4" descr="Afro-IP: 10 Reasons to follow European approach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6" y="1666875"/>
          <a:ext cx="857250" cy="642938"/>
        </a:xfrm>
        <a:prstGeom prst="rect">
          <a:avLst/>
        </a:prstGeom>
        <a:effectLst>
          <a:reflection blurRad="6350" stA="52000" endA="300" endPos="35000" dir="5400000" sy="-100000" algn="bl" rotWithShape="0"/>
        </a:effectLst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1</xdr:row>
      <xdr:rowOff>47624</xdr:rowOff>
    </xdr:from>
    <xdr:to>
      <xdr:col>15</xdr:col>
      <xdr:colOff>590550</xdr:colOff>
      <xdr:row>22</xdr:row>
      <xdr:rowOff>171450</xdr:rowOff>
    </xdr:to>
    <xdr:grpSp>
      <xdr:nvGrpSpPr>
        <xdr:cNvPr id="4" name="Agrupar 3"/>
        <xdr:cNvGrpSpPr/>
      </xdr:nvGrpSpPr>
      <xdr:grpSpPr>
        <a:xfrm>
          <a:off x="2419350" y="238124"/>
          <a:ext cx="7315200" cy="4124326"/>
          <a:chOff x="2419350" y="238124"/>
          <a:chExt cx="7315200" cy="4124326"/>
        </a:xfrm>
      </xdr:grpSpPr>
      <xdr:pic>
        <xdr:nvPicPr>
          <xdr:cNvPr id="2" name="Imagem 1" descr="http://maxcdn.thedesigninspiration.com/wp-content/uploads/2009/07/cook-in-brain-l.jpg"/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0" y="238124"/>
            <a:ext cx="7258050" cy="386570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CaixaDeTexto 2"/>
          <xdr:cNvSpPr txBox="1"/>
        </xdr:nvSpPr>
        <xdr:spPr>
          <a:xfrm>
            <a:off x="2419350" y="4114800"/>
            <a:ext cx="3638550" cy="2476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100" i="1">
                <a:solidFill>
                  <a:schemeClr val="bg1"/>
                </a:solidFill>
              </a:rPr>
              <a:t>Fonte: thedesigninspiration.com, 2016</a:t>
            </a:r>
          </a:p>
        </xdr:txBody>
      </xdr:sp>
    </xdr:grpSp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19</xdr:row>
      <xdr:rowOff>133349</xdr:rowOff>
    </xdr:from>
    <xdr:to>
      <xdr:col>14</xdr:col>
      <xdr:colOff>203782</xdr:colOff>
      <xdr:row>56</xdr:row>
      <xdr:rowOff>76199</xdr:rowOff>
    </xdr:to>
    <xdr:grpSp>
      <xdr:nvGrpSpPr>
        <xdr:cNvPr id="7" name="Agrupar 6"/>
        <xdr:cNvGrpSpPr/>
      </xdr:nvGrpSpPr>
      <xdr:grpSpPr>
        <a:xfrm>
          <a:off x="5172075" y="3971924"/>
          <a:ext cx="7223707" cy="7000875"/>
          <a:chOff x="5172075" y="3971924"/>
          <a:chExt cx="7223707" cy="7000875"/>
        </a:xfrm>
      </xdr:grpSpPr>
      <xdr:grpSp>
        <xdr:nvGrpSpPr>
          <xdr:cNvPr id="2" name="Agrupar 1"/>
          <xdr:cNvGrpSpPr/>
        </xdr:nvGrpSpPr>
        <xdr:grpSpPr>
          <a:xfrm>
            <a:off x="5172075" y="3971924"/>
            <a:ext cx="7223707" cy="7000875"/>
            <a:chOff x="5172075" y="3971924"/>
            <a:chExt cx="7223707" cy="7000875"/>
          </a:xfrm>
        </xdr:grpSpPr>
        <xdr:sp macro="" textlink="">
          <xdr:nvSpPr>
            <xdr:cNvPr id="4" name="CaixaDeTexto 3"/>
            <xdr:cNvSpPr txBox="1"/>
          </xdr:nvSpPr>
          <xdr:spPr>
            <a:xfrm>
              <a:off x="5172075" y="3971924"/>
              <a:ext cx="6448425" cy="7000875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accent6">
                <a:shade val="50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100" b="1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NOME</a:t>
              </a:r>
              <a:r>
                <a:rPr lang="pt-BR" sz="1100" b="1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COMPLETO</a:t>
              </a:r>
            </a:p>
            <a:p>
              <a:r>
                <a:rPr lang="pt-BR" sz="1000" b="0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Una os valores dos campos </a:t>
              </a:r>
              <a:r>
                <a:rPr lang="pt-BR" sz="1000" b="1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Nome</a:t>
              </a:r>
              <a:r>
                <a:rPr lang="pt-BR" sz="1000" b="0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e </a:t>
              </a:r>
              <a:r>
                <a:rPr lang="pt-BR" sz="1000" b="1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Sobrenome</a:t>
              </a:r>
            </a:p>
            <a:p>
              <a:endParaRPr lang="pt-BR" sz="10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r>
                <a:rPr lang="pt-BR" sz="1100" b="1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DATA</a:t>
              </a:r>
              <a:r>
                <a:rPr lang="pt-BR" sz="1100" b="1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DE ENTREGA</a:t>
              </a:r>
            </a:p>
            <a:p>
              <a:r>
                <a:rPr lang="pt-BR" sz="1000" b="0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Caso o dia da semana da Previsão de Entrega seja sábado ou domingo, a entrega será realizada na segunda-feira.</a:t>
              </a:r>
              <a:endParaRPr lang="pt-BR" sz="1000" b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endParaRPr lang="pt-BR" sz="10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r>
                <a:rPr lang="pt-BR" sz="1100" b="1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TOTAL COM</a:t>
              </a:r>
              <a:r>
                <a:rPr lang="pt-BR" sz="1100" b="1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</a:t>
              </a:r>
              <a:r>
                <a:rPr lang="pt-BR" sz="1100" b="1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FRETE</a:t>
              </a:r>
              <a:endParaRPr lang="pt-BR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r>
                <a:rPr lang="pt-BR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Encomenda</a:t>
              </a:r>
              <a:r>
                <a:rPr lang="pt-BR" sz="1000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saindo da região Norte.</a:t>
              </a:r>
            </a:p>
            <a:p>
              <a:r>
                <a:rPr lang="pt-BR" sz="1000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Quando o destino for </a:t>
              </a:r>
              <a:r>
                <a:rPr lang="pt-BR" sz="1000" b="1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Nordeste</a:t>
              </a:r>
              <a:r>
                <a:rPr lang="pt-BR" sz="1000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e o Peso superior a 150 Kg, acrescentar R$ 1.000,00 reais ao </a:t>
              </a:r>
              <a:r>
                <a:rPr lang="pt-BR" sz="1000" b="1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Valor</a:t>
              </a:r>
              <a:r>
                <a:rPr lang="pt-BR" sz="1000" b="0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. </a:t>
              </a:r>
              <a:r>
                <a:rPr lang="pt-BR" sz="1000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Quando região </a:t>
              </a:r>
              <a:r>
                <a:rPr lang="pt-BR" sz="1000" b="1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Sul</a:t>
              </a:r>
              <a:r>
                <a:rPr lang="pt-BR" sz="1000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e o Peso acima de 100 Kg, acrescente R$ 2.000,00 no valor. Caso nenhuma das condições seja atendida, o frete padrão para as demais regiões, será aleatório entre R$ 650,00 e R$ 850,00, independente do peso. Arredonde os valores de forma justa, com incremento de R$ 0,50.</a:t>
              </a:r>
            </a:p>
            <a:p>
              <a:endParaRPr lang="pt-BR" sz="10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r>
                <a:rPr lang="pt-BR" sz="1100" b="1">
                  <a:solidFill>
                    <a:schemeClr val="lt1"/>
                  </a:solidFill>
                  <a:effectLst/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FRETE</a:t>
              </a:r>
              <a:endParaRPr lang="pt-BR" sz="1100"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r>
                <a:rPr lang="pt-BR" sz="1000">
                  <a:solidFill>
                    <a:schemeClr val="lt1"/>
                  </a:solidFill>
                  <a:effectLst/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Total com Frete - Valor. Arredonde os valores de Frente de forma justa, respeitando o</a:t>
              </a:r>
              <a:r>
                <a:rPr lang="pt-BR" sz="1000" baseline="0">
                  <a:solidFill>
                    <a:schemeClr val="lt1"/>
                  </a:solidFill>
                  <a:effectLst/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incremento de R$ 0,25.</a:t>
              </a:r>
              <a:endParaRPr lang="pt-BR" sz="10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endParaRPr lang="pt-BR" sz="100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r>
                <a:rPr lang="pt-BR" sz="1000">
                  <a:solidFill>
                    <a:srgbClr val="FFFF00"/>
                  </a:solidFill>
                  <a:effectLst/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Alguns</a:t>
              </a:r>
              <a:r>
                <a:rPr lang="pt-BR" sz="1000" baseline="0">
                  <a:solidFill>
                    <a:srgbClr val="FFFF00"/>
                  </a:solidFill>
                  <a:effectLst/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valores podem ser diferentes devido a função Aleatórioentre.</a:t>
              </a:r>
              <a:endParaRPr lang="pt-BR" sz="1000">
                <a:solidFill>
                  <a:srgbClr val="FFFF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  <xdr:grpSp>
          <xdr:nvGrpSpPr>
            <xdr:cNvPr id="8" name="Group 5"/>
            <xdr:cNvGrpSpPr>
              <a:grpSpLocks noChangeAspect="1"/>
            </xdr:cNvGrpSpPr>
          </xdr:nvGrpSpPr>
          <xdr:grpSpPr bwMode="auto">
            <a:xfrm>
              <a:off x="11315700" y="4962525"/>
              <a:ext cx="1080082" cy="1190625"/>
              <a:chOff x="1063" y="187"/>
              <a:chExt cx="160" cy="191"/>
            </a:xfrm>
          </xdr:grpSpPr>
          <xdr:sp macro="" textlink="">
            <xdr:nvSpPr>
              <xdr:cNvPr id="9" name="AutoShape 4"/>
              <xdr:cNvSpPr>
                <a:spLocks noChangeAspect="1" noChangeArrowheads="1" noTextEdit="1"/>
              </xdr:cNvSpPr>
            </xdr:nvSpPr>
            <xdr:spPr bwMode="auto">
              <a:xfrm>
                <a:off x="1063" y="187"/>
                <a:ext cx="160" cy="1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" name="Freeform 12"/>
              <xdr:cNvSpPr>
                <a:spLocks/>
              </xdr:cNvSpPr>
            </xdr:nvSpPr>
            <xdr:spPr bwMode="auto">
              <a:xfrm>
                <a:off x="1179" y="195"/>
                <a:ext cx="11" cy="8"/>
              </a:xfrm>
              <a:custGeom>
                <a:avLst/>
                <a:gdLst>
                  <a:gd name="T0" fmla="*/ 62 w 122"/>
                  <a:gd name="T1" fmla="*/ 84 h 84"/>
                  <a:gd name="T2" fmla="*/ 74 w 122"/>
                  <a:gd name="T3" fmla="*/ 83 h 84"/>
                  <a:gd name="T4" fmla="*/ 85 w 122"/>
                  <a:gd name="T5" fmla="*/ 81 h 84"/>
                  <a:gd name="T6" fmla="*/ 96 w 122"/>
                  <a:gd name="T7" fmla="*/ 77 h 84"/>
                  <a:gd name="T8" fmla="*/ 105 w 122"/>
                  <a:gd name="T9" fmla="*/ 72 h 84"/>
                  <a:gd name="T10" fmla="*/ 111 w 122"/>
                  <a:gd name="T11" fmla="*/ 65 h 84"/>
                  <a:gd name="T12" fmla="*/ 118 w 122"/>
                  <a:gd name="T13" fmla="*/ 59 h 84"/>
                  <a:gd name="T14" fmla="*/ 121 w 122"/>
                  <a:gd name="T15" fmla="*/ 51 h 84"/>
                  <a:gd name="T16" fmla="*/ 122 w 122"/>
                  <a:gd name="T17" fmla="*/ 42 h 84"/>
                  <a:gd name="T18" fmla="*/ 121 w 122"/>
                  <a:gd name="T19" fmla="*/ 34 h 84"/>
                  <a:gd name="T20" fmla="*/ 118 w 122"/>
                  <a:gd name="T21" fmla="*/ 25 h 84"/>
                  <a:gd name="T22" fmla="*/ 111 w 122"/>
                  <a:gd name="T23" fmla="*/ 19 h 84"/>
                  <a:gd name="T24" fmla="*/ 105 w 122"/>
                  <a:gd name="T25" fmla="*/ 13 h 84"/>
                  <a:gd name="T26" fmla="*/ 96 w 122"/>
                  <a:gd name="T27" fmla="*/ 7 h 84"/>
                  <a:gd name="T28" fmla="*/ 85 w 122"/>
                  <a:gd name="T29" fmla="*/ 3 h 84"/>
                  <a:gd name="T30" fmla="*/ 74 w 122"/>
                  <a:gd name="T31" fmla="*/ 1 h 84"/>
                  <a:gd name="T32" fmla="*/ 62 w 122"/>
                  <a:gd name="T33" fmla="*/ 0 h 84"/>
                  <a:gd name="T34" fmla="*/ 49 w 122"/>
                  <a:gd name="T35" fmla="*/ 1 h 84"/>
                  <a:gd name="T36" fmla="*/ 37 w 122"/>
                  <a:gd name="T37" fmla="*/ 3 h 84"/>
                  <a:gd name="T38" fmla="*/ 28 w 122"/>
                  <a:gd name="T39" fmla="*/ 7 h 84"/>
                  <a:gd name="T40" fmla="*/ 18 w 122"/>
                  <a:gd name="T41" fmla="*/ 13 h 84"/>
                  <a:gd name="T42" fmla="*/ 11 w 122"/>
                  <a:gd name="T43" fmla="*/ 19 h 84"/>
                  <a:gd name="T44" fmla="*/ 6 w 122"/>
                  <a:gd name="T45" fmla="*/ 25 h 84"/>
                  <a:gd name="T46" fmla="*/ 1 w 122"/>
                  <a:gd name="T47" fmla="*/ 34 h 84"/>
                  <a:gd name="T48" fmla="*/ 0 w 122"/>
                  <a:gd name="T49" fmla="*/ 42 h 84"/>
                  <a:gd name="T50" fmla="*/ 1 w 122"/>
                  <a:gd name="T51" fmla="*/ 51 h 84"/>
                  <a:gd name="T52" fmla="*/ 6 w 122"/>
                  <a:gd name="T53" fmla="*/ 59 h 84"/>
                  <a:gd name="T54" fmla="*/ 11 w 122"/>
                  <a:gd name="T55" fmla="*/ 65 h 84"/>
                  <a:gd name="T56" fmla="*/ 18 w 122"/>
                  <a:gd name="T57" fmla="*/ 72 h 84"/>
                  <a:gd name="T58" fmla="*/ 28 w 122"/>
                  <a:gd name="T59" fmla="*/ 77 h 84"/>
                  <a:gd name="T60" fmla="*/ 37 w 122"/>
                  <a:gd name="T61" fmla="*/ 81 h 84"/>
                  <a:gd name="T62" fmla="*/ 49 w 122"/>
                  <a:gd name="T63" fmla="*/ 83 h 84"/>
                  <a:gd name="T64" fmla="*/ 62 w 122"/>
                  <a:gd name="T65" fmla="*/ 84 h 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</a:cxnLst>
                <a:rect l="0" t="0" r="r" b="b"/>
                <a:pathLst>
                  <a:path w="122" h="84">
                    <a:moveTo>
                      <a:pt x="62" y="84"/>
                    </a:moveTo>
                    <a:lnTo>
                      <a:pt x="74" y="83"/>
                    </a:lnTo>
                    <a:lnTo>
                      <a:pt x="85" y="81"/>
                    </a:lnTo>
                    <a:lnTo>
                      <a:pt x="96" y="77"/>
                    </a:lnTo>
                    <a:lnTo>
                      <a:pt x="105" y="72"/>
                    </a:lnTo>
                    <a:lnTo>
                      <a:pt x="111" y="65"/>
                    </a:lnTo>
                    <a:lnTo>
                      <a:pt x="118" y="59"/>
                    </a:lnTo>
                    <a:lnTo>
                      <a:pt x="121" y="51"/>
                    </a:lnTo>
                    <a:lnTo>
                      <a:pt x="122" y="42"/>
                    </a:lnTo>
                    <a:lnTo>
                      <a:pt x="121" y="34"/>
                    </a:lnTo>
                    <a:lnTo>
                      <a:pt x="118" y="25"/>
                    </a:lnTo>
                    <a:lnTo>
                      <a:pt x="111" y="19"/>
                    </a:lnTo>
                    <a:lnTo>
                      <a:pt x="105" y="13"/>
                    </a:lnTo>
                    <a:lnTo>
                      <a:pt x="96" y="7"/>
                    </a:lnTo>
                    <a:lnTo>
                      <a:pt x="85" y="3"/>
                    </a:lnTo>
                    <a:lnTo>
                      <a:pt x="74" y="1"/>
                    </a:lnTo>
                    <a:lnTo>
                      <a:pt x="62" y="0"/>
                    </a:lnTo>
                    <a:lnTo>
                      <a:pt x="49" y="1"/>
                    </a:lnTo>
                    <a:lnTo>
                      <a:pt x="37" y="3"/>
                    </a:lnTo>
                    <a:lnTo>
                      <a:pt x="28" y="7"/>
                    </a:lnTo>
                    <a:lnTo>
                      <a:pt x="18" y="13"/>
                    </a:lnTo>
                    <a:lnTo>
                      <a:pt x="11" y="19"/>
                    </a:lnTo>
                    <a:lnTo>
                      <a:pt x="6" y="25"/>
                    </a:lnTo>
                    <a:lnTo>
                      <a:pt x="1" y="34"/>
                    </a:lnTo>
                    <a:lnTo>
                      <a:pt x="0" y="42"/>
                    </a:lnTo>
                    <a:lnTo>
                      <a:pt x="1" y="51"/>
                    </a:lnTo>
                    <a:lnTo>
                      <a:pt x="6" y="59"/>
                    </a:lnTo>
                    <a:lnTo>
                      <a:pt x="11" y="65"/>
                    </a:lnTo>
                    <a:lnTo>
                      <a:pt x="18" y="72"/>
                    </a:lnTo>
                    <a:lnTo>
                      <a:pt x="28" y="77"/>
                    </a:lnTo>
                    <a:lnTo>
                      <a:pt x="37" y="81"/>
                    </a:lnTo>
                    <a:lnTo>
                      <a:pt x="49" y="83"/>
                    </a:lnTo>
                    <a:lnTo>
                      <a:pt x="62" y="84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" name="Freeform 13"/>
              <xdr:cNvSpPr>
                <a:spLocks/>
              </xdr:cNvSpPr>
            </xdr:nvSpPr>
            <xdr:spPr bwMode="auto">
              <a:xfrm>
                <a:off x="1100" y="251"/>
                <a:ext cx="113" cy="127"/>
              </a:xfrm>
              <a:custGeom>
                <a:avLst/>
                <a:gdLst>
                  <a:gd name="T0" fmla="*/ 232 w 1250"/>
                  <a:gd name="T1" fmla="*/ 382 h 1395"/>
                  <a:gd name="T2" fmla="*/ 296 w 1250"/>
                  <a:gd name="T3" fmla="*/ 402 h 1395"/>
                  <a:gd name="T4" fmla="*/ 359 w 1250"/>
                  <a:gd name="T5" fmla="*/ 415 h 1395"/>
                  <a:gd name="T6" fmla="*/ 412 w 1250"/>
                  <a:gd name="T7" fmla="*/ 416 h 1395"/>
                  <a:gd name="T8" fmla="*/ 476 w 1250"/>
                  <a:gd name="T9" fmla="*/ 398 h 1395"/>
                  <a:gd name="T10" fmla="*/ 538 w 1250"/>
                  <a:gd name="T11" fmla="*/ 356 h 1395"/>
                  <a:gd name="T12" fmla="*/ 472 w 1250"/>
                  <a:gd name="T13" fmla="*/ 882 h 1395"/>
                  <a:gd name="T14" fmla="*/ 468 w 1250"/>
                  <a:gd name="T15" fmla="*/ 1097 h 1395"/>
                  <a:gd name="T16" fmla="*/ 503 w 1250"/>
                  <a:gd name="T17" fmla="*/ 1216 h 1395"/>
                  <a:gd name="T18" fmla="*/ 672 w 1250"/>
                  <a:gd name="T19" fmla="*/ 1305 h 1395"/>
                  <a:gd name="T20" fmla="*/ 579 w 1250"/>
                  <a:gd name="T21" fmla="*/ 1333 h 1395"/>
                  <a:gd name="T22" fmla="*/ 538 w 1250"/>
                  <a:gd name="T23" fmla="*/ 1394 h 1395"/>
                  <a:gd name="T24" fmla="*/ 808 w 1250"/>
                  <a:gd name="T25" fmla="*/ 1359 h 1395"/>
                  <a:gd name="T26" fmla="*/ 780 w 1250"/>
                  <a:gd name="T27" fmla="*/ 1315 h 1395"/>
                  <a:gd name="T28" fmla="*/ 759 w 1250"/>
                  <a:gd name="T29" fmla="*/ 1181 h 1395"/>
                  <a:gd name="T30" fmla="*/ 764 w 1250"/>
                  <a:gd name="T31" fmla="*/ 900 h 1395"/>
                  <a:gd name="T32" fmla="*/ 895 w 1250"/>
                  <a:gd name="T33" fmla="*/ 1027 h 1395"/>
                  <a:gd name="T34" fmla="*/ 883 w 1250"/>
                  <a:gd name="T35" fmla="*/ 1262 h 1395"/>
                  <a:gd name="T36" fmla="*/ 862 w 1250"/>
                  <a:gd name="T37" fmla="*/ 1329 h 1395"/>
                  <a:gd name="T38" fmla="*/ 840 w 1250"/>
                  <a:gd name="T39" fmla="*/ 1369 h 1395"/>
                  <a:gd name="T40" fmla="*/ 1135 w 1250"/>
                  <a:gd name="T41" fmla="*/ 1377 h 1395"/>
                  <a:gd name="T42" fmla="*/ 1083 w 1250"/>
                  <a:gd name="T43" fmla="*/ 1328 h 1395"/>
                  <a:gd name="T44" fmla="*/ 1076 w 1250"/>
                  <a:gd name="T45" fmla="*/ 1315 h 1395"/>
                  <a:gd name="T46" fmla="*/ 1178 w 1250"/>
                  <a:gd name="T47" fmla="*/ 1182 h 1395"/>
                  <a:gd name="T48" fmla="*/ 1204 w 1250"/>
                  <a:gd name="T49" fmla="*/ 1057 h 1395"/>
                  <a:gd name="T50" fmla="*/ 1177 w 1250"/>
                  <a:gd name="T51" fmla="*/ 836 h 1395"/>
                  <a:gd name="T52" fmla="*/ 1161 w 1250"/>
                  <a:gd name="T53" fmla="*/ 431 h 1395"/>
                  <a:gd name="T54" fmla="*/ 1182 w 1250"/>
                  <a:gd name="T55" fmla="*/ 415 h 1395"/>
                  <a:gd name="T56" fmla="*/ 1224 w 1250"/>
                  <a:gd name="T57" fmla="*/ 374 h 1395"/>
                  <a:gd name="T58" fmla="*/ 1250 w 1250"/>
                  <a:gd name="T59" fmla="*/ 293 h 1395"/>
                  <a:gd name="T60" fmla="*/ 1241 w 1250"/>
                  <a:gd name="T61" fmla="*/ 236 h 1395"/>
                  <a:gd name="T62" fmla="*/ 1213 w 1250"/>
                  <a:gd name="T63" fmla="*/ 182 h 1395"/>
                  <a:gd name="T64" fmla="*/ 1163 w 1250"/>
                  <a:gd name="T65" fmla="*/ 104 h 1395"/>
                  <a:gd name="T66" fmla="*/ 1099 w 1250"/>
                  <a:gd name="T67" fmla="*/ 33 h 1395"/>
                  <a:gd name="T68" fmla="*/ 1047 w 1250"/>
                  <a:gd name="T69" fmla="*/ 6 h 1395"/>
                  <a:gd name="T70" fmla="*/ 1009 w 1250"/>
                  <a:gd name="T71" fmla="*/ 2 h 1395"/>
                  <a:gd name="T72" fmla="*/ 982 w 1250"/>
                  <a:gd name="T73" fmla="*/ 2 h 1395"/>
                  <a:gd name="T74" fmla="*/ 891 w 1250"/>
                  <a:gd name="T75" fmla="*/ 1 h 1395"/>
                  <a:gd name="T76" fmla="*/ 769 w 1250"/>
                  <a:gd name="T77" fmla="*/ 1 h 1395"/>
                  <a:gd name="T78" fmla="*/ 678 w 1250"/>
                  <a:gd name="T79" fmla="*/ 0 h 1395"/>
                  <a:gd name="T80" fmla="*/ 649 w 1250"/>
                  <a:gd name="T81" fmla="*/ 0 h 1395"/>
                  <a:gd name="T82" fmla="*/ 614 w 1250"/>
                  <a:gd name="T83" fmla="*/ 5 h 1395"/>
                  <a:gd name="T84" fmla="*/ 569 w 1250"/>
                  <a:gd name="T85" fmla="*/ 26 h 1395"/>
                  <a:gd name="T86" fmla="*/ 512 w 1250"/>
                  <a:gd name="T87" fmla="*/ 72 h 1395"/>
                  <a:gd name="T88" fmla="*/ 460 w 1250"/>
                  <a:gd name="T89" fmla="*/ 138 h 1395"/>
                  <a:gd name="T90" fmla="*/ 406 w 1250"/>
                  <a:gd name="T91" fmla="*/ 236 h 1395"/>
                  <a:gd name="T92" fmla="*/ 204 w 1250"/>
                  <a:gd name="T93" fmla="*/ 215 h 1395"/>
                  <a:gd name="T94" fmla="*/ 159 w 1250"/>
                  <a:gd name="T95" fmla="*/ 162 h 1395"/>
                  <a:gd name="T96" fmla="*/ 138 w 1250"/>
                  <a:gd name="T97" fmla="*/ 141 h 1395"/>
                  <a:gd name="T98" fmla="*/ 104 w 1250"/>
                  <a:gd name="T99" fmla="*/ 157 h 1395"/>
                  <a:gd name="T100" fmla="*/ 0 w 1250"/>
                  <a:gd name="T101" fmla="*/ 209 h 139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</a:cxnLst>
                <a:rect l="0" t="0" r="r" b="b"/>
                <a:pathLst>
                  <a:path w="1250" h="1395">
                    <a:moveTo>
                      <a:pt x="192" y="363"/>
                    </a:moveTo>
                    <a:lnTo>
                      <a:pt x="205" y="369"/>
                    </a:lnTo>
                    <a:lnTo>
                      <a:pt x="218" y="376"/>
                    </a:lnTo>
                    <a:lnTo>
                      <a:pt x="232" y="382"/>
                    </a:lnTo>
                    <a:lnTo>
                      <a:pt x="248" y="387"/>
                    </a:lnTo>
                    <a:lnTo>
                      <a:pt x="263" y="393"/>
                    </a:lnTo>
                    <a:lnTo>
                      <a:pt x="280" y="398"/>
                    </a:lnTo>
                    <a:lnTo>
                      <a:pt x="296" y="402"/>
                    </a:lnTo>
                    <a:lnTo>
                      <a:pt x="313" y="406"/>
                    </a:lnTo>
                    <a:lnTo>
                      <a:pt x="328" y="410"/>
                    </a:lnTo>
                    <a:lnTo>
                      <a:pt x="344" y="413"/>
                    </a:lnTo>
                    <a:lnTo>
                      <a:pt x="359" y="415"/>
                    </a:lnTo>
                    <a:lnTo>
                      <a:pt x="374" y="416"/>
                    </a:lnTo>
                    <a:lnTo>
                      <a:pt x="388" y="417"/>
                    </a:lnTo>
                    <a:lnTo>
                      <a:pt x="400" y="417"/>
                    </a:lnTo>
                    <a:lnTo>
                      <a:pt x="412" y="416"/>
                    </a:lnTo>
                    <a:lnTo>
                      <a:pt x="423" y="414"/>
                    </a:lnTo>
                    <a:lnTo>
                      <a:pt x="442" y="408"/>
                    </a:lnTo>
                    <a:lnTo>
                      <a:pt x="460" y="403"/>
                    </a:lnTo>
                    <a:lnTo>
                      <a:pt x="476" y="398"/>
                    </a:lnTo>
                    <a:lnTo>
                      <a:pt x="491" y="390"/>
                    </a:lnTo>
                    <a:lnTo>
                      <a:pt x="507" y="382"/>
                    </a:lnTo>
                    <a:lnTo>
                      <a:pt x="522" y="370"/>
                    </a:lnTo>
                    <a:lnTo>
                      <a:pt x="538" y="356"/>
                    </a:lnTo>
                    <a:lnTo>
                      <a:pt x="555" y="337"/>
                    </a:lnTo>
                    <a:lnTo>
                      <a:pt x="455" y="838"/>
                    </a:lnTo>
                    <a:lnTo>
                      <a:pt x="477" y="837"/>
                    </a:lnTo>
                    <a:lnTo>
                      <a:pt x="472" y="882"/>
                    </a:lnTo>
                    <a:lnTo>
                      <a:pt x="467" y="954"/>
                    </a:lnTo>
                    <a:lnTo>
                      <a:pt x="463" y="1027"/>
                    </a:lnTo>
                    <a:lnTo>
                      <a:pt x="464" y="1077"/>
                    </a:lnTo>
                    <a:lnTo>
                      <a:pt x="468" y="1097"/>
                    </a:lnTo>
                    <a:lnTo>
                      <a:pt x="472" y="1123"/>
                    </a:lnTo>
                    <a:lnTo>
                      <a:pt x="480" y="1153"/>
                    </a:lnTo>
                    <a:lnTo>
                      <a:pt x="489" y="1185"/>
                    </a:lnTo>
                    <a:lnTo>
                      <a:pt x="503" y="1216"/>
                    </a:lnTo>
                    <a:lnTo>
                      <a:pt x="521" y="1249"/>
                    </a:lnTo>
                    <a:lnTo>
                      <a:pt x="544" y="1279"/>
                    </a:lnTo>
                    <a:lnTo>
                      <a:pt x="574" y="1305"/>
                    </a:lnTo>
                    <a:lnTo>
                      <a:pt x="672" y="1305"/>
                    </a:lnTo>
                    <a:lnTo>
                      <a:pt x="647" y="1308"/>
                    </a:lnTo>
                    <a:lnTo>
                      <a:pt x="623" y="1314"/>
                    </a:lnTo>
                    <a:lnTo>
                      <a:pt x="599" y="1322"/>
                    </a:lnTo>
                    <a:lnTo>
                      <a:pt x="579" y="1333"/>
                    </a:lnTo>
                    <a:lnTo>
                      <a:pt x="562" y="1345"/>
                    </a:lnTo>
                    <a:lnTo>
                      <a:pt x="550" y="1360"/>
                    </a:lnTo>
                    <a:lnTo>
                      <a:pt x="541" y="1376"/>
                    </a:lnTo>
                    <a:lnTo>
                      <a:pt x="538" y="1394"/>
                    </a:lnTo>
                    <a:lnTo>
                      <a:pt x="812" y="1394"/>
                    </a:lnTo>
                    <a:lnTo>
                      <a:pt x="814" y="1383"/>
                    </a:lnTo>
                    <a:lnTo>
                      <a:pt x="813" y="1371"/>
                    </a:lnTo>
                    <a:lnTo>
                      <a:pt x="808" y="1359"/>
                    </a:lnTo>
                    <a:lnTo>
                      <a:pt x="801" y="1346"/>
                    </a:lnTo>
                    <a:lnTo>
                      <a:pt x="794" y="1335"/>
                    </a:lnTo>
                    <a:lnTo>
                      <a:pt x="787" y="1324"/>
                    </a:lnTo>
                    <a:lnTo>
                      <a:pt x="780" y="1315"/>
                    </a:lnTo>
                    <a:lnTo>
                      <a:pt x="777" y="1308"/>
                    </a:lnTo>
                    <a:lnTo>
                      <a:pt x="771" y="1282"/>
                    </a:lnTo>
                    <a:lnTo>
                      <a:pt x="764" y="1239"/>
                    </a:lnTo>
                    <a:lnTo>
                      <a:pt x="759" y="1181"/>
                    </a:lnTo>
                    <a:lnTo>
                      <a:pt x="756" y="1115"/>
                    </a:lnTo>
                    <a:lnTo>
                      <a:pt x="755" y="1044"/>
                    </a:lnTo>
                    <a:lnTo>
                      <a:pt x="758" y="971"/>
                    </a:lnTo>
                    <a:lnTo>
                      <a:pt x="764" y="900"/>
                    </a:lnTo>
                    <a:lnTo>
                      <a:pt x="777" y="837"/>
                    </a:lnTo>
                    <a:lnTo>
                      <a:pt x="876" y="837"/>
                    </a:lnTo>
                    <a:lnTo>
                      <a:pt x="888" y="938"/>
                    </a:lnTo>
                    <a:lnTo>
                      <a:pt x="895" y="1027"/>
                    </a:lnTo>
                    <a:lnTo>
                      <a:pt x="897" y="1103"/>
                    </a:lnTo>
                    <a:lnTo>
                      <a:pt x="895" y="1167"/>
                    </a:lnTo>
                    <a:lnTo>
                      <a:pt x="889" y="1219"/>
                    </a:lnTo>
                    <a:lnTo>
                      <a:pt x="883" y="1262"/>
                    </a:lnTo>
                    <a:lnTo>
                      <a:pt x="876" y="1295"/>
                    </a:lnTo>
                    <a:lnTo>
                      <a:pt x="869" y="1318"/>
                    </a:lnTo>
                    <a:lnTo>
                      <a:pt x="867" y="1323"/>
                    </a:lnTo>
                    <a:lnTo>
                      <a:pt x="862" y="1329"/>
                    </a:lnTo>
                    <a:lnTo>
                      <a:pt x="857" y="1337"/>
                    </a:lnTo>
                    <a:lnTo>
                      <a:pt x="850" y="1346"/>
                    </a:lnTo>
                    <a:lnTo>
                      <a:pt x="845" y="1357"/>
                    </a:lnTo>
                    <a:lnTo>
                      <a:pt x="840" y="1369"/>
                    </a:lnTo>
                    <a:lnTo>
                      <a:pt x="837" y="1381"/>
                    </a:lnTo>
                    <a:lnTo>
                      <a:pt x="837" y="1395"/>
                    </a:lnTo>
                    <a:lnTo>
                      <a:pt x="1137" y="1395"/>
                    </a:lnTo>
                    <a:lnTo>
                      <a:pt x="1135" y="1377"/>
                    </a:lnTo>
                    <a:lnTo>
                      <a:pt x="1127" y="1361"/>
                    </a:lnTo>
                    <a:lnTo>
                      <a:pt x="1116" y="1348"/>
                    </a:lnTo>
                    <a:lnTo>
                      <a:pt x="1101" y="1337"/>
                    </a:lnTo>
                    <a:lnTo>
                      <a:pt x="1083" y="1328"/>
                    </a:lnTo>
                    <a:lnTo>
                      <a:pt x="1061" y="1321"/>
                    </a:lnTo>
                    <a:lnTo>
                      <a:pt x="1038" y="1317"/>
                    </a:lnTo>
                    <a:lnTo>
                      <a:pt x="1011" y="1314"/>
                    </a:lnTo>
                    <a:lnTo>
                      <a:pt x="1076" y="1315"/>
                    </a:lnTo>
                    <a:lnTo>
                      <a:pt x="1112" y="1285"/>
                    </a:lnTo>
                    <a:lnTo>
                      <a:pt x="1140" y="1252"/>
                    </a:lnTo>
                    <a:lnTo>
                      <a:pt x="1162" y="1217"/>
                    </a:lnTo>
                    <a:lnTo>
                      <a:pt x="1178" y="1182"/>
                    </a:lnTo>
                    <a:lnTo>
                      <a:pt x="1190" y="1149"/>
                    </a:lnTo>
                    <a:lnTo>
                      <a:pt x="1197" y="1115"/>
                    </a:lnTo>
                    <a:lnTo>
                      <a:pt x="1202" y="1084"/>
                    </a:lnTo>
                    <a:lnTo>
                      <a:pt x="1204" y="1057"/>
                    </a:lnTo>
                    <a:lnTo>
                      <a:pt x="1202" y="1013"/>
                    </a:lnTo>
                    <a:lnTo>
                      <a:pt x="1195" y="947"/>
                    </a:lnTo>
                    <a:lnTo>
                      <a:pt x="1187" y="880"/>
                    </a:lnTo>
                    <a:lnTo>
                      <a:pt x="1177" y="836"/>
                    </a:lnTo>
                    <a:lnTo>
                      <a:pt x="1224" y="834"/>
                    </a:lnTo>
                    <a:lnTo>
                      <a:pt x="1151" y="436"/>
                    </a:lnTo>
                    <a:lnTo>
                      <a:pt x="1156" y="434"/>
                    </a:lnTo>
                    <a:lnTo>
                      <a:pt x="1161" y="431"/>
                    </a:lnTo>
                    <a:lnTo>
                      <a:pt x="1167" y="428"/>
                    </a:lnTo>
                    <a:lnTo>
                      <a:pt x="1172" y="423"/>
                    </a:lnTo>
                    <a:lnTo>
                      <a:pt x="1177" y="419"/>
                    </a:lnTo>
                    <a:lnTo>
                      <a:pt x="1182" y="415"/>
                    </a:lnTo>
                    <a:lnTo>
                      <a:pt x="1189" y="411"/>
                    </a:lnTo>
                    <a:lnTo>
                      <a:pt x="1195" y="405"/>
                    </a:lnTo>
                    <a:lnTo>
                      <a:pt x="1211" y="390"/>
                    </a:lnTo>
                    <a:lnTo>
                      <a:pt x="1224" y="374"/>
                    </a:lnTo>
                    <a:lnTo>
                      <a:pt x="1234" y="356"/>
                    </a:lnTo>
                    <a:lnTo>
                      <a:pt x="1243" y="337"/>
                    </a:lnTo>
                    <a:lnTo>
                      <a:pt x="1248" y="315"/>
                    </a:lnTo>
                    <a:lnTo>
                      <a:pt x="1250" y="293"/>
                    </a:lnTo>
                    <a:lnTo>
                      <a:pt x="1249" y="269"/>
                    </a:lnTo>
                    <a:lnTo>
                      <a:pt x="1244" y="245"/>
                    </a:lnTo>
                    <a:lnTo>
                      <a:pt x="1243" y="242"/>
                    </a:lnTo>
                    <a:lnTo>
                      <a:pt x="1241" y="236"/>
                    </a:lnTo>
                    <a:lnTo>
                      <a:pt x="1235" y="227"/>
                    </a:lnTo>
                    <a:lnTo>
                      <a:pt x="1230" y="214"/>
                    </a:lnTo>
                    <a:lnTo>
                      <a:pt x="1222" y="199"/>
                    </a:lnTo>
                    <a:lnTo>
                      <a:pt x="1213" y="182"/>
                    </a:lnTo>
                    <a:lnTo>
                      <a:pt x="1203" y="163"/>
                    </a:lnTo>
                    <a:lnTo>
                      <a:pt x="1191" y="143"/>
                    </a:lnTo>
                    <a:lnTo>
                      <a:pt x="1178" y="124"/>
                    </a:lnTo>
                    <a:lnTo>
                      <a:pt x="1163" y="104"/>
                    </a:lnTo>
                    <a:lnTo>
                      <a:pt x="1149" y="84"/>
                    </a:lnTo>
                    <a:lnTo>
                      <a:pt x="1133" y="65"/>
                    </a:lnTo>
                    <a:lnTo>
                      <a:pt x="1117" y="48"/>
                    </a:lnTo>
                    <a:lnTo>
                      <a:pt x="1099" y="33"/>
                    </a:lnTo>
                    <a:lnTo>
                      <a:pt x="1081" y="20"/>
                    </a:lnTo>
                    <a:lnTo>
                      <a:pt x="1063" y="11"/>
                    </a:lnTo>
                    <a:lnTo>
                      <a:pt x="1055" y="8"/>
                    </a:lnTo>
                    <a:lnTo>
                      <a:pt x="1047" y="6"/>
                    </a:lnTo>
                    <a:lnTo>
                      <a:pt x="1038" y="5"/>
                    </a:lnTo>
                    <a:lnTo>
                      <a:pt x="1028" y="3"/>
                    </a:lnTo>
                    <a:lnTo>
                      <a:pt x="1017" y="2"/>
                    </a:lnTo>
                    <a:lnTo>
                      <a:pt x="1009" y="2"/>
                    </a:lnTo>
                    <a:lnTo>
                      <a:pt x="1002" y="2"/>
                    </a:lnTo>
                    <a:lnTo>
                      <a:pt x="996" y="2"/>
                    </a:lnTo>
                    <a:lnTo>
                      <a:pt x="992" y="2"/>
                    </a:lnTo>
                    <a:lnTo>
                      <a:pt x="982" y="2"/>
                    </a:lnTo>
                    <a:lnTo>
                      <a:pt x="966" y="2"/>
                    </a:lnTo>
                    <a:lnTo>
                      <a:pt x="944" y="2"/>
                    </a:lnTo>
                    <a:lnTo>
                      <a:pt x="919" y="2"/>
                    </a:lnTo>
                    <a:lnTo>
                      <a:pt x="891" y="1"/>
                    </a:lnTo>
                    <a:lnTo>
                      <a:pt x="861" y="1"/>
                    </a:lnTo>
                    <a:lnTo>
                      <a:pt x="830" y="1"/>
                    </a:lnTo>
                    <a:lnTo>
                      <a:pt x="799" y="1"/>
                    </a:lnTo>
                    <a:lnTo>
                      <a:pt x="769" y="1"/>
                    </a:lnTo>
                    <a:lnTo>
                      <a:pt x="741" y="0"/>
                    </a:lnTo>
                    <a:lnTo>
                      <a:pt x="716" y="0"/>
                    </a:lnTo>
                    <a:lnTo>
                      <a:pt x="694" y="0"/>
                    </a:lnTo>
                    <a:lnTo>
                      <a:pt x="678" y="0"/>
                    </a:lnTo>
                    <a:lnTo>
                      <a:pt x="667" y="0"/>
                    </a:lnTo>
                    <a:lnTo>
                      <a:pt x="663" y="0"/>
                    </a:lnTo>
                    <a:lnTo>
                      <a:pt x="657" y="0"/>
                    </a:lnTo>
                    <a:lnTo>
                      <a:pt x="649" y="0"/>
                    </a:lnTo>
                    <a:lnTo>
                      <a:pt x="641" y="0"/>
                    </a:lnTo>
                    <a:lnTo>
                      <a:pt x="632" y="1"/>
                    </a:lnTo>
                    <a:lnTo>
                      <a:pt x="623" y="3"/>
                    </a:lnTo>
                    <a:lnTo>
                      <a:pt x="614" y="5"/>
                    </a:lnTo>
                    <a:lnTo>
                      <a:pt x="607" y="7"/>
                    </a:lnTo>
                    <a:lnTo>
                      <a:pt x="599" y="9"/>
                    </a:lnTo>
                    <a:lnTo>
                      <a:pt x="585" y="15"/>
                    </a:lnTo>
                    <a:lnTo>
                      <a:pt x="569" y="26"/>
                    </a:lnTo>
                    <a:lnTo>
                      <a:pt x="553" y="37"/>
                    </a:lnTo>
                    <a:lnTo>
                      <a:pt x="537" y="50"/>
                    </a:lnTo>
                    <a:lnTo>
                      <a:pt x="523" y="62"/>
                    </a:lnTo>
                    <a:lnTo>
                      <a:pt x="512" y="72"/>
                    </a:lnTo>
                    <a:lnTo>
                      <a:pt x="505" y="80"/>
                    </a:lnTo>
                    <a:lnTo>
                      <a:pt x="502" y="82"/>
                    </a:lnTo>
                    <a:lnTo>
                      <a:pt x="480" y="109"/>
                    </a:lnTo>
                    <a:lnTo>
                      <a:pt x="460" y="138"/>
                    </a:lnTo>
                    <a:lnTo>
                      <a:pt x="442" y="165"/>
                    </a:lnTo>
                    <a:lnTo>
                      <a:pt x="427" y="192"/>
                    </a:lnTo>
                    <a:lnTo>
                      <a:pt x="415" y="216"/>
                    </a:lnTo>
                    <a:lnTo>
                      <a:pt x="406" y="236"/>
                    </a:lnTo>
                    <a:lnTo>
                      <a:pt x="399" y="251"/>
                    </a:lnTo>
                    <a:lnTo>
                      <a:pt x="395" y="260"/>
                    </a:lnTo>
                    <a:lnTo>
                      <a:pt x="214" y="230"/>
                    </a:lnTo>
                    <a:lnTo>
                      <a:pt x="204" y="215"/>
                    </a:lnTo>
                    <a:lnTo>
                      <a:pt x="192" y="200"/>
                    </a:lnTo>
                    <a:lnTo>
                      <a:pt x="180" y="186"/>
                    </a:lnTo>
                    <a:lnTo>
                      <a:pt x="169" y="174"/>
                    </a:lnTo>
                    <a:lnTo>
                      <a:pt x="159" y="162"/>
                    </a:lnTo>
                    <a:lnTo>
                      <a:pt x="152" y="154"/>
                    </a:lnTo>
                    <a:lnTo>
                      <a:pt x="146" y="148"/>
                    </a:lnTo>
                    <a:lnTo>
                      <a:pt x="144" y="146"/>
                    </a:lnTo>
                    <a:lnTo>
                      <a:pt x="138" y="141"/>
                    </a:lnTo>
                    <a:lnTo>
                      <a:pt x="129" y="138"/>
                    </a:lnTo>
                    <a:lnTo>
                      <a:pt x="121" y="137"/>
                    </a:lnTo>
                    <a:lnTo>
                      <a:pt x="114" y="139"/>
                    </a:lnTo>
                    <a:lnTo>
                      <a:pt x="104" y="157"/>
                    </a:lnTo>
                    <a:lnTo>
                      <a:pt x="103" y="180"/>
                    </a:lnTo>
                    <a:lnTo>
                      <a:pt x="106" y="201"/>
                    </a:lnTo>
                    <a:lnTo>
                      <a:pt x="108" y="210"/>
                    </a:lnTo>
                    <a:lnTo>
                      <a:pt x="0" y="209"/>
                    </a:lnTo>
                    <a:lnTo>
                      <a:pt x="32" y="341"/>
                    </a:lnTo>
                    <a:lnTo>
                      <a:pt x="192" y="342"/>
                    </a:lnTo>
                    <a:lnTo>
                      <a:pt x="192" y="363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" name="Freeform 14"/>
              <xdr:cNvSpPr>
                <a:spLocks/>
              </xdr:cNvSpPr>
            </xdr:nvSpPr>
            <xdr:spPr bwMode="auto">
              <a:xfrm>
                <a:off x="1145" y="327"/>
                <a:ext cx="22" cy="41"/>
              </a:xfrm>
              <a:custGeom>
                <a:avLst/>
                <a:gdLst>
                  <a:gd name="T0" fmla="*/ 17 w 248"/>
                  <a:gd name="T1" fmla="*/ 0 h 444"/>
                  <a:gd name="T2" fmla="*/ 9 w 248"/>
                  <a:gd name="T3" fmla="*/ 73 h 444"/>
                  <a:gd name="T4" fmla="*/ 3 w 248"/>
                  <a:gd name="T5" fmla="*/ 138 h 444"/>
                  <a:gd name="T6" fmla="*/ 0 w 248"/>
                  <a:gd name="T7" fmla="*/ 204 h 444"/>
                  <a:gd name="T8" fmla="*/ 5 w 248"/>
                  <a:gd name="T9" fmla="*/ 274 h 444"/>
                  <a:gd name="T10" fmla="*/ 18 w 248"/>
                  <a:gd name="T11" fmla="*/ 319 h 444"/>
                  <a:gd name="T12" fmla="*/ 31 w 248"/>
                  <a:gd name="T13" fmla="*/ 356 h 444"/>
                  <a:gd name="T14" fmla="*/ 46 w 248"/>
                  <a:gd name="T15" fmla="*/ 386 h 444"/>
                  <a:gd name="T16" fmla="*/ 60 w 248"/>
                  <a:gd name="T17" fmla="*/ 409 h 444"/>
                  <a:gd name="T18" fmla="*/ 72 w 248"/>
                  <a:gd name="T19" fmla="*/ 425 h 444"/>
                  <a:gd name="T20" fmla="*/ 82 w 248"/>
                  <a:gd name="T21" fmla="*/ 436 h 444"/>
                  <a:gd name="T22" fmla="*/ 88 w 248"/>
                  <a:gd name="T23" fmla="*/ 442 h 444"/>
                  <a:gd name="T24" fmla="*/ 91 w 248"/>
                  <a:gd name="T25" fmla="*/ 444 h 444"/>
                  <a:gd name="T26" fmla="*/ 243 w 248"/>
                  <a:gd name="T27" fmla="*/ 444 h 444"/>
                  <a:gd name="T28" fmla="*/ 242 w 248"/>
                  <a:gd name="T29" fmla="*/ 434 h 444"/>
                  <a:gd name="T30" fmla="*/ 238 w 248"/>
                  <a:gd name="T31" fmla="*/ 406 h 444"/>
                  <a:gd name="T32" fmla="*/ 235 w 248"/>
                  <a:gd name="T33" fmla="*/ 362 h 444"/>
                  <a:gd name="T34" fmla="*/ 230 w 248"/>
                  <a:gd name="T35" fmla="*/ 306 h 444"/>
                  <a:gd name="T36" fmla="*/ 229 w 248"/>
                  <a:gd name="T37" fmla="*/ 239 h 444"/>
                  <a:gd name="T38" fmla="*/ 230 w 248"/>
                  <a:gd name="T39" fmla="*/ 164 h 444"/>
                  <a:gd name="T40" fmla="*/ 237 w 248"/>
                  <a:gd name="T41" fmla="*/ 83 h 444"/>
                  <a:gd name="T42" fmla="*/ 248 w 248"/>
                  <a:gd name="T43" fmla="*/ 0 h 444"/>
                  <a:gd name="T44" fmla="*/ 17 w 248"/>
                  <a:gd name="T45" fmla="*/ 0 h 44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</a:cxnLst>
                <a:rect l="0" t="0" r="r" b="b"/>
                <a:pathLst>
                  <a:path w="248" h="444">
                    <a:moveTo>
                      <a:pt x="17" y="0"/>
                    </a:moveTo>
                    <a:lnTo>
                      <a:pt x="9" y="73"/>
                    </a:lnTo>
                    <a:lnTo>
                      <a:pt x="3" y="138"/>
                    </a:lnTo>
                    <a:lnTo>
                      <a:pt x="0" y="204"/>
                    </a:lnTo>
                    <a:lnTo>
                      <a:pt x="5" y="274"/>
                    </a:lnTo>
                    <a:lnTo>
                      <a:pt x="18" y="319"/>
                    </a:lnTo>
                    <a:lnTo>
                      <a:pt x="31" y="356"/>
                    </a:lnTo>
                    <a:lnTo>
                      <a:pt x="46" y="386"/>
                    </a:lnTo>
                    <a:lnTo>
                      <a:pt x="60" y="409"/>
                    </a:lnTo>
                    <a:lnTo>
                      <a:pt x="72" y="425"/>
                    </a:lnTo>
                    <a:lnTo>
                      <a:pt x="82" y="436"/>
                    </a:lnTo>
                    <a:lnTo>
                      <a:pt x="88" y="442"/>
                    </a:lnTo>
                    <a:lnTo>
                      <a:pt x="91" y="444"/>
                    </a:lnTo>
                    <a:lnTo>
                      <a:pt x="243" y="444"/>
                    </a:lnTo>
                    <a:lnTo>
                      <a:pt x="242" y="434"/>
                    </a:lnTo>
                    <a:lnTo>
                      <a:pt x="238" y="406"/>
                    </a:lnTo>
                    <a:lnTo>
                      <a:pt x="235" y="362"/>
                    </a:lnTo>
                    <a:lnTo>
                      <a:pt x="230" y="306"/>
                    </a:lnTo>
                    <a:lnTo>
                      <a:pt x="229" y="239"/>
                    </a:lnTo>
                    <a:lnTo>
                      <a:pt x="230" y="164"/>
                    </a:lnTo>
                    <a:lnTo>
                      <a:pt x="237" y="83"/>
                    </a:lnTo>
                    <a:lnTo>
                      <a:pt x="248" y="0"/>
                    </a:lnTo>
                    <a:lnTo>
                      <a:pt x="17" y="0"/>
                    </a:lnTo>
                    <a:close/>
                  </a:path>
                </a:pathLst>
              </a:custGeom>
              <a:solidFill>
                <a:srgbClr val="E8A068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" name="Freeform 15"/>
              <xdr:cNvSpPr>
                <a:spLocks/>
              </xdr:cNvSpPr>
            </xdr:nvSpPr>
            <xdr:spPr bwMode="auto">
              <a:xfrm>
                <a:off x="1182" y="327"/>
                <a:ext cx="24" cy="42"/>
              </a:xfrm>
              <a:custGeom>
                <a:avLst/>
                <a:gdLst>
                  <a:gd name="T0" fmla="*/ 0 w 268"/>
                  <a:gd name="T1" fmla="*/ 0 h 458"/>
                  <a:gd name="T2" fmla="*/ 15 w 268"/>
                  <a:gd name="T3" fmla="*/ 69 h 458"/>
                  <a:gd name="T4" fmla="*/ 22 w 268"/>
                  <a:gd name="T5" fmla="*/ 145 h 458"/>
                  <a:gd name="T6" fmla="*/ 24 w 268"/>
                  <a:gd name="T7" fmla="*/ 221 h 458"/>
                  <a:gd name="T8" fmla="*/ 22 w 268"/>
                  <a:gd name="T9" fmla="*/ 294 h 458"/>
                  <a:gd name="T10" fmla="*/ 19 w 268"/>
                  <a:gd name="T11" fmla="*/ 358 h 458"/>
                  <a:gd name="T12" fmla="*/ 14 w 268"/>
                  <a:gd name="T13" fmla="*/ 410 h 458"/>
                  <a:gd name="T14" fmla="*/ 11 w 268"/>
                  <a:gd name="T15" fmla="*/ 445 h 458"/>
                  <a:gd name="T16" fmla="*/ 9 w 268"/>
                  <a:gd name="T17" fmla="*/ 458 h 458"/>
                  <a:gd name="T18" fmla="*/ 140 w 268"/>
                  <a:gd name="T19" fmla="*/ 458 h 458"/>
                  <a:gd name="T20" fmla="*/ 144 w 268"/>
                  <a:gd name="T21" fmla="*/ 455 h 458"/>
                  <a:gd name="T22" fmla="*/ 153 w 268"/>
                  <a:gd name="T23" fmla="*/ 450 h 458"/>
                  <a:gd name="T24" fmla="*/ 169 w 268"/>
                  <a:gd name="T25" fmla="*/ 441 h 458"/>
                  <a:gd name="T26" fmla="*/ 187 w 268"/>
                  <a:gd name="T27" fmla="*/ 426 h 458"/>
                  <a:gd name="T28" fmla="*/ 207 w 268"/>
                  <a:gd name="T29" fmla="*/ 405 h 458"/>
                  <a:gd name="T30" fmla="*/ 228 w 268"/>
                  <a:gd name="T31" fmla="*/ 377 h 458"/>
                  <a:gd name="T32" fmla="*/ 246 w 268"/>
                  <a:gd name="T33" fmla="*/ 343 h 458"/>
                  <a:gd name="T34" fmla="*/ 259 w 268"/>
                  <a:gd name="T35" fmla="*/ 302 h 458"/>
                  <a:gd name="T36" fmla="*/ 266 w 268"/>
                  <a:gd name="T37" fmla="*/ 269 h 458"/>
                  <a:gd name="T38" fmla="*/ 268 w 268"/>
                  <a:gd name="T39" fmla="*/ 234 h 458"/>
                  <a:gd name="T40" fmla="*/ 268 w 268"/>
                  <a:gd name="T41" fmla="*/ 195 h 458"/>
                  <a:gd name="T42" fmla="*/ 266 w 268"/>
                  <a:gd name="T43" fmla="*/ 155 h 458"/>
                  <a:gd name="T44" fmla="*/ 260 w 268"/>
                  <a:gd name="T45" fmla="*/ 115 h 458"/>
                  <a:gd name="T46" fmla="*/ 255 w 268"/>
                  <a:gd name="T47" fmla="*/ 75 h 458"/>
                  <a:gd name="T48" fmla="*/ 248 w 268"/>
                  <a:gd name="T49" fmla="*/ 36 h 458"/>
                  <a:gd name="T50" fmla="*/ 240 w 268"/>
                  <a:gd name="T51" fmla="*/ 0 h 458"/>
                  <a:gd name="T52" fmla="*/ 0 w 268"/>
                  <a:gd name="T53" fmla="*/ 0 h 45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</a:cxnLst>
                <a:rect l="0" t="0" r="r" b="b"/>
                <a:pathLst>
                  <a:path w="268" h="458">
                    <a:moveTo>
                      <a:pt x="0" y="0"/>
                    </a:moveTo>
                    <a:lnTo>
                      <a:pt x="15" y="69"/>
                    </a:lnTo>
                    <a:lnTo>
                      <a:pt x="22" y="145"/>
                    </a:lnTo>
                    <a:lnTo>
                      <a:pt x="24" y="221"/>
                    </a:lnTo>
                    <a:lnTo>
                      <a:pt x="22" y="294"/>
                    </a:lnTo>
                    <a:lnTo>
                      <a:pt x="19" y="358"/>
                    </a:lnTo>
                    <a:lnTo>
                      <a:pt x="14" y="410"/>
                    </a:lnTo>
                    <a:lnTo>
                      <a:pt x="11" y="445"/>
                    </a:lnTo>
                    <a:lnTo>
                      <a:pt x="9" y="458"/>
                    </a:lnTo>
                    <a:lnTo>
                      <a:pt x="140" y="458"/>
                    </a:lnTo>
                    <a:lnTo>
                      <a:pt x="144" y="455"/>
                    </a:lnTo>
                    <a:lnTo>
                      <a:pt x="153" y="450"/>
                    </a:lnTo>
                    <a:lnTo>
                      <a:pt x="169" y="441"/>
                    </a:lnTo>
                    <a:lnTo>
                      <a:pt x="187" y="426"/>
                    </a:lnTo>
                    <a:lnTo>
                      <a:pt x="207" y="405"/>
                    </a:lnTo>
                    <a:lnTo>
                      <a:pt x="228" y="377"/>
                    </a:lnTo>
                    <a:lnTo>
                      <a:pt x="246" y="343"/>
                    </a:lnTo>
                    <a:lnTo>
                      <a:pt x="259" y="302"/>
                    </a:lnTo>
                    <a:lnTo>
                      <a:pt x="266" y="269"/>
                    </a:lnTo>
                    <a:lnTo>
                      <a:pt x="268" y="234"/>
                    </a:lnTo>
                    <a:lnTo>
                      <a:pt x="268" y="195"/>
                    </a:lnTo>
                    <a:lnTo>
                      <a:pt x="266" y="155"/>
                    </a:lnTo>
                    <a:lnTo>
                      <a:pt x="260" y="115"/>
                    </a:lnTo>
                    <a:lnTo>
                      <a:pt x="255" y="75"/>
                    </a:lnTo>
                    <a:lnTo>
                      <a:pt x="248" y="36"/>
                    </a:lnTo>
                    <a:lnTo>
                      <a:pt x="240" y="0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E8A068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" name="Freeform 16"/>
              <xdr:cNvSpPr>
                <a:spLocks/>
              </xdr:cNvSpPr>
            </xdr:nvSpPr>
            <xdr:spPr bwMode="auto">
              <a:xfrm>
                <a:off x="1160" y="234"/>
                <a:ext cx="31" cy="28"/>
              </a:xfrm>
              <a:custGeom>
                <a:avLst/>
                <a:gdLst>
                  <a:gd name="T0" fmla="*/ 341 w 341"/>
                  <a:gd name="T1" fmla="*/ 296 h 304"/>
                  <a:gd name="T2" fmla="*/ 341 w 341"/>
                  <a:gd name="T3" fmla="*/ 0 h 304"/>
                  <a:gd name="T4" fmla="*/ 0 w 341"/>
                  <a:gd name="T5" fmla="*/ 71 h 304"/>
                  <a:gd name="T6" fmla="*/ 0 w 341"/>
                  <a:gd name="T7" fmla="*/ 304 h 304"/>
                  <a:gd name="T8" fmla="*/ 341 w 341"/>
                  <a:gd name="T9" fmla="*/ 296 h 30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341" h="304">
                    <a:moveTo>
                      <a:pt x="341" y="296"/>
                    </a:moveTo>
                    <a:lnTo>
                      <a:pt x="341" y="0"/>
                    </a:lnTo>
                    <a:lnTo>
                      <a:pt x="0" y="71"/>
                    </a:lnTo>
                    <a:lnTo>
                      <a:pt x="0" y="304"/>
                    </a:lnTo>
                    <a:lnTo>
                      <a:pt x="341" y="296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5" name="Rectangle 17"/>
              <xdr:cNvSpPr>
                <a:spLocks noChangeArrowheads="1"/>
              </xdr:cNvSpPr>
            </xdr:nvSpPr>
            <xdr:spPr bwMode="auto">
              <a:xfrm>
                <a:off x="1163" y="239"/>
                <a:ext cx="24" cy="12"/>
              </a:xfrm>
              <a:prstGeom prst="rect">
                <a:avLst/>
              </a:prstGeom>
              <a:solidFill>
                <a:srgbClr val="AFAA75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6" name="Freeform 18"/>
              <xdr:cNvSpPr>
                <a:spLocks/>
              </xdr:cNvSpPr>
            </xdr:nvSpPr>
            <xdr:spPr bwMode="auto">
              <a:xfrm>
                <a:off x="1141" y="192"/>
                <a:ext cx="62" cy="56"/>
              </a:xfrm>
              <a:custGeom>
                <a:avLst/>
                <a:gdLst>
                  <a:gd name="T0" fmla="*/ 591 w 691"/>
                  <a:gd name="T1" fmla="*/ 186 h 614"/>
                  <a:gd name="T2" fmla="*/ 590 w 691"/>
                  <a:gd name="T3" fmla="*/ 186 h 614"/>
                  <a:gd name="T4" fmla="*/ 579 w 691"/>
                  <a:gd name="T5" fmla="*/ 166 h 614"/>
                  <a:gd name="T6" fmla="*/ 556 w 691"/>
                  <a:gd name="T7" fmla="*/ 128 h 614"/>
                  <a:gd name="T8" fmla="*/ 528 w 691"/>
                  <a:gd name="T9" fmla="*/ 94 h 614"/>
                  <a:gd name="T10" fmla="*/ 495 w 691"/>
                  <a:gd name="T11" fmla="*/ 65 h 614"/>
                  <a:gd name="T12" fmla="*/ 458 w 691"/>
                  <a:gd name="T13" fmla="*/ 40 h 614"/>
                  <a:gd name="T14" fmla="*/ 418 w 691"/>
                  <a:gd name="T15" fmla="*/ 21 h 614"/>
                  <a:gd name="T16" fmla="*/ 375 w 691"/>
                  <a:gd name="T17" fmla="*/ 7 h 614"/>
                  <a:gd name="T18" fmla="*/ 329 w 691"/>
                  <a:gd name="T19" fmla="*/ 1 h 614"/>
                  <a:gd name="T20" fmla="*/ 275 w 691"/>
                  <a:gd name="T21" fmla="*/ 1 h 614"/>
                  <a:gd name="T22" fmla="*/ 215 w 691"/>
                  <a:gd name="T23" fmla="*/ 14 h 614"/>
                  <a:gd name="T24" fmla="*/ 161 w 691"/>
                  <a:gd name="T25" fmla="*/ 37 h 614"/>
                  <a:gd name="T26" fmla="*/ 111 w 691"/>
                  <a:gd name="T27" fmla="*/ 70 h 614"/>
                  <a:gd name="T28" fmla="*/ 70 w 691"/>
                  <a:gd name="T29" fmla="*/ 112 h 614"/>
                  <a:gd name="T30" fmla="*/ 37 w 691"/>
                  <a:gd name="T31" fmla="*/ 161 h 614"/>
                  <a:gd name="T32" fmla="*/ 14 w 691"/>
                  <a:gd name="T33" fmla="*/ 216 h 614"/>
                  <a:gd name="T34" fmla="*/ 1 w 691"/>
                  <a:gd name="T35" fmla="*/ 276 h 614"/>
                  <a:gd name="T36" fmla="*/ 1 w 691"/>
                  <a:gd name="T37" fmla="*/ 339 h 614"/>
                  <a:gd name="T38" fmla="*/ 14 w 691"/>
                  <a:gd name="T39" fmla="*/ 399 h 614"/>
                  <a:gd name="T40" fmla="*/ 37 w 691"/>
                  <a:gd name="T41" fmla="*/ 454 h 614"/>
                  <a:gd name="T42" fmla="*/ 70 w 691"/>
                  <a:gd name="T43" fmla="*/ 502 h 614"/>
                  <a:gd name="T44" fmla="*/ 111 w 691"/>
                  <a:gd name="T45" fmla="*/ 545 h 614"/>
                  <a:gd name="T46" fmla="*/ 161 w 691"/>
                  <a:gd name="T47" fmla="*/ 577 h 614"/>
                  <a:gd name="T48" fmla="*/ 215 w 691"/>
                  <a:gd name="T49" fmla="*/ 601 h 614"/>
                  <a:gd name="T50" fmla="*/ 275 w 691"/>
                  <a:gd name="T51" fmla="*/ 613 h 614"/>
                  <a:gd name="T52" fmla="*/ 328 w 691"/>
                  <a:gd name="T53" fmla="*/ 613 h 614"/>
                  <a:gd name="T54" fmla="*/ 371 w 691"/>
                  <a:gd name="T55" fmla="*/ 607 h 614"/>
                  <a:gd name="T56" fmla="*/ 413 w 691"/>
                  <a:gd name="T57" fmla="*/ 595 h 614"/>
                  <a:gd name="T58" fmla="*/ 452 w 691"/>
                  <a:gd name="T59" fmla="*/ 578 h 614"/>
                  <a:gd name="T60" fmla="*/ 488 w 691"/>
                  <a:gd name="T61" fmla="*/ 555 h 614"/>
                  <a:gd name="T62" fmla="*/ 520 w 691"/>
                  <a:gd name="T63" fmla="*/ 529 h 614"/>
                  <a:gd name="T64" fmla="*/ 548 w 691"/>
                  <a:gd name="T65" fmla="*/ 498 h 614"/>
                  <a:gd name="T66" fmla="*/ 572 w 691"/>
                  <a:gd name="T67" fmla="*/ 463 h 614"/>
                  <a:gd name="T68" fmla="*/ 584 w 691"/>
                  <a:gd name="T69" fmla="*/ 444 h 614"/>
                  <a:gd name="T70" fmla="*/ 588 w 691"/>
                  <a:gd name="T71" fmla="*/ 445 h 614"/>
                  <a:gd name="T72" fmla="*/ 611 w 691"/>
                  <a:gd name="T73" fmla="*/ 443 h 614"/>
                  <a:gd name="T74" fmla="*/ 647 w 691"/>
                  <a:gd name="T75" fmla="*/ 423 h 614"/>
                  <a:gd name="T76" fmla="*/ 674 w 691"/>
                  <a:gd name="T77" fmla="*/ 388 h 614"/>
                  <a:gd name="T78" fmla="*/ 689 w 691"/>
                  <a:gd name="T79" fmla="*/ 342 h 614"/>
                  <a:gd name="T80" fmla="*/ 689 w 691"/>
                  <a:gd name="T81" fmla="*/ 289 h 614"/>
                  <a:gd name="T82" fmla="*/ 674 w 691"/>
                  <a:gd name="T83" fmla="*/ 243 h 614"/>
                  <a:gd name="T84" fmla="*/ 647 w 691"/>
                  <a:gd name="T85" fmla="*/ 208 h 614"/>
                  <a:gd name="T86" fmla="*/ 611 w 691"/>
                  <a:gd name="T87" fmla="*/ 188 h 6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</a:cxnLst>
                <a:rect l="0" t="0" r="r" b="b"/>
                <a:pathLst>
                  <a:path w="691" h="614">
                    <a:moveTo>
                      <a:pt x="591" y="186"/>
                    </a:moveTo>
                    <a:lnTo>
                      <a:pt x="591" y="186"/>
                    </a:lnTo>
                    <a:lnTo>
                      <a:pt x="590" y="186"/>
                    </a:lnTo>
                    <a:lnTo>
                      <a:pt x="590" y="186"/>
                    </a:lnTo>
                    <a:lnTo>
                      <a:pt x="588" y="186"/>
                    </a:lnTo>
                    <a:lnTo>
                      <a:pt x="579" y="166"/>
                    </a:lnTo>
                    <a:lnTo>
                      <a:pt x="568" y="147"/>
                    </a:lnTo>
                    <a:lnTo>
                      <a:pt x="556" y="128"/>
                    </a:lnTo>
                    <a:lnTo>
                      <a:pt x="543" y="111"/>
                    </a:lnTo>
                    <a:lnTo>
                      <a:pt x="528" y="94"/>
                    </a:lnTo>
                    <a:lnTo>
                      <a:pt x="512" y="79"/>
                    </a:lnTo>
                    <a:lnTo>
                      <a:pt x="495" y="65"/>
                    </a:lnTo>
                    <a:lnTo>
                      <a:pt x="477" y="52"/>
                    </a:lnTo>
                    <a:lnTo>
                      <a:pt x="458" y="40"/>
                    </a:lnTo>
                    <a:lnTo>
                      <a:pt x="439" y="30"/>
                    </a:lnTo>
                    <a:lnTo>
                      <a:pt x="418" y="21"/>
                    </a:lnTo>
                    <a:lnTo>
                      <a:pt x="397" y="14"/>
                    </a:lnTo>
                    <a:lnTo>
                      <a:pt x="375" y="7"/>
                    </a:lnTo>
                    <a:lnTo>
                      <a:pt x="352" y="3"/>
                    </a:lnTo>
                    <a:lnTo>
                      <a:pt x="329" y="1"/>
                    </a:lnTo>
                    <a:lnTo>
                      <a:pt x="306" y="0"/>
                    </a:lnTo>
                    <a:lnTo>
                      <a:pt x="275" y="1"/>
                    </a:lnTo>
                    <a:lnTo>
                      <a:pt x="244" y="6"/>
                    </a:lnTo>
                    <a:lnTo>
                      <a:pt x="215" y="14"/>
                    </a:lnTo>
                    <a:lnTo>
                      <a:pt x="187" y="24"/>
                    </a:lnTo>
                    <a:lnTo>
                      <a:pt x="161" y="37"/>
                    </a:lnTo>
                    <a:lnTo>
                      <a:pt x="135" y="53"/>
                    </a:lnTo>
                    <a:lnTo>
                      <a:pt x="111" y="70"/>
                    </a:lnTo>
                    <a:lnTo>
                      <a:pt x="90" y="90"/>
                    </a:lnTo>
                    <a:lnTo>
                      <a:pt x="70" y="112"/>
                    </a:lnTo>
                    <a:lnTo>
                      <a:pt x="53" y="135"/>
                    </a:lnTo>
                    <a:lnTo>
                      <a:pt x="37" y="161"/>
                    </a:lnTo>
                    <a:lnTo>
                      <a:pt x="24" y="188"/>
                    </a:lnTo>
                    <a:lnTo>
                      <a:pt x="14" y="216"/>
                    </a:lnTo>
                    <a:lnTo>
                      <a:pt x="6" y="245"/>
                    </a:lnTo>
                    <a:lnTo>
                      <a:pt x="1" y="276"/>
                    </a:lnTo>
                    <a:lnTo>
                      <a:pt x="0" y="308"/>
                    </a:lnTo>
                    <a:lnTo>
                      <a:pt x="1" y="339"/>
                    </a:lnTo>
                    <a:lnTo>
                      <a:pt x="6" y="369"/>
                    </a:lnTo>
                    <a:lnTo>
                      <a:pt x="14" y="399"/>
                    </a:lnTo>
                    <a:lnTo>
                      <a:pt x="24" y="427"/>
                    </a:lnTo>
                    <a:lnTo>
                      <a:pt x="37" y="454"/>
                    </a:lnTo>
                    <a:lnTo>
                      <a:pt x="53" y="479"/>
                    </a:lnTo>
                    <a:lnTo>
                      <a:pt x="70" y="502"/>
                    </a:lnTo>
                    <a:lnTo>
                      <a:pt x="90" y="524"/>
                    </a:lnTo>
                    <a:lnTo>
                      <a:pt x="111" y="545"/>
                    </a:lnTo>
                    <a:lnTo>
                      <a:pt x="135" y="562"/>
                    </a:lnTo>
                    <a:lnTo>
                      <a:pt x="161" y="577"/>
                    </a:lnTo>
                    <a:lnTo>
                      <a:pt x="187" y="590"/>
                    </a:lnTo>
                    <a:lnTo>
                      <a:pt x="215" y="601"/>
                    </a:lnTo>
                    <a:lnTo>
                      <a:pt x="244" y="608"/>
                    </a:lnTo>
                    <a:lnTo>
                      <a:pt x="275" y="613"/>
                    </a:lnTo>
                    <a:lnTo>
                      <a:pt x="306" y="614"/>
                    </a:lnTo>
                    <a:lnTo>
                      <a:pt x="328" y="613"/>
                    </a:lnTo>
                    <a:lnTo>
                      <a:pt x="350" y="611"/>
                    </a:lnTo>
                    <a:lnTo>
                      <a:pt x="371" y="607"/>
                    </a:lnTo>
                    <a:lnTo>
                      <a:pt x="393" y="602"/>
                    </a:lnTo>
                    <a:lnTo>
                      <a:pt x="413" y="595"/>
                    </a:lnTo>
                    <a:lnTo>
                      <a:pt x="433" y="587"/>
                    </a:lnTo>
                    <a:lnTo>
                      <a:pt x="452" y="578"/>
                    </a:lnTo>
                    <a:lnTo>
                      <a:pt x="470" y="567"/>
                    </a:lnTo>
                    <a:lnTo>
                      <a:pt x="488" y="555"/>
                    </a:lnTo>
                    <a:lnTo>
                      <a:pt x="504" y="542"/>
                    </a:lnTo>
                    <a:lnTo>
                      <a:pt x="520" y="529"/>
                    </a:lnTo>
                    <a:lnTo>
                      <a:pt x="534" y="514"/>
                    </a:lnTo>
                    <a:lnTo>
                      <a:pt x="548" y="498"/>
                    </a:lnTo>
                    <a:lnTo>
                      <a:pt x="561" y="480"/>
                    </a:lnTo>
                    <a:lnTo>
                      <a:pt x="572" y="463"/>
                    </a:lnTo>
                    <a:lnTo>
                      <a:pt x="582" y="444"/>
                    </a:lnTo>
                    <a:lnTo>
                      <a:pt x="584" y="444"/>
                    </a:lnTo>
                    <a:lnTo>
                      <a:pt x="586" y="444"/>
                    </a:lnTo>
                    <a:lnTo>
                      <a:pt x="588" y="445"/>
                    </a:lnTo>
                    <a:lnTo>
                      <a:pt x="591" y="445"/>
                    </a:lnTo>
                    <a:lnTo>
                      <a:pt x="611" y="443"/>
                    </a:lnTo>
                    <a:lnTo>
                      <a:pt x="630" y="435"/>
                    </a:lnTo>
                    <a:lnTo>
                      <a:pt x="647" y="423"/>
                    </a:lnTo>
                    <a:lnTo>
                      <a:pt x="661" y="407"/>
                    </a:lnTo>
                    <a:lnTo>
                      <a:pt x="674" y="388"/>
                    </a:lnTo>
                    <a:lnTo>
                      <a:pt x="684" y="366"/>
                    </a:lnTo>
                    <a:lnTo>
                      <a:pt x="689" y="342"/>
                    </a:lnTo>
                    <a:lnTo>
                      <a:pt x="691" y="315"/>
                    </a:lnTo>
                    <a:lnTo>
                      <a:pt x="689" y="289"/>
                    </a:lnTo>
                    <a:lnTo>
                      <a:pt x="684" y="264"/>
                    </a:lnTo>
                    <a:lnTo>
                      <a:pt x="674" y="243"/>
                    </a:lnTo>
                    <a:lnTo>
                      <a:pt x="661" y="223"/>
                    </a:lnTo>
                    <a:lnTo>
                      <a:pt x="647" y="208"/>
                    </a:lnTo>
                    <a:lnTo>
                      <a:pt x="630" y="196"/>
                    </a:lnTo>
                    <a:lnTo>
                      <a:pt x="611" y="188"/>
                    </a:lnTo>
                    <a:lnTo>
                      <a:pt x="591" y="186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7" name="Freeform 19"/>
              <xdr:cNvSpPr>
                <a:spLocks/>
              </xdr:cNvSpPr>
            </xdr:nvSpPr>
            <xdr:spPr bwMode="auto">
              <a:xfrm>
                <a:off x="1145" y="197"/>
                <a:ext cx="55" cy="47"/>
              </a:xfrm>
              <a:custGeom>
                <a:avLst/>
                <a:gdLst>
                  <a:gd name="T0" fmla="*/ 544 w 607"/>
                  <a:gd name="T1" fmla="*/ 197 h 518"/>
                  <a:gd name="T2" fmla="*/ 534 w 607"/>
                  <a:gd name="T3" fmla="*/ 200 h 518"/>
                  <a:gd name="T4" fmla="*/ 525 w 607"/>
                  <a:gd name="T5" fmla="*/ 204 h 518"/>
                  <a:gd name="T6" fmla="*/ 517 w 607"/>
                  <a:gd name="T7" fmla="*/ 209 h 518"/>
                  <a:gd name="T8" fmla="*/ 508 w 607"/>
                  <a:gd name="T9" fmla="*/ 191 h 518"/>
                  <a:gd name="T10" fmla="*/ 492 w 607"/>
                  <a:gd name="T11" fmla="*/ 149 h 518"/>
                  <a:gd name="T12" fmla="*/ 469 w 607"/>
                  <a:gd name="T13" fmla="*/ 110 h 518"/>
                  <a:gd name="T14" fmla="*/ 441 w 607"/>
                  <a:gd name="T15" fmla="*/ 76 h 518"/>
                  <a:gd name="T16" fmla="*/ 407 w 607"/>
                  <a:gd name="T17" fmla="*/ 47 h 518"/>
                  <a:gd name="T18" fmla="*/ 369 w 607"/>
                  <a:gd name="T19" fmla="*/ 25 h 518"/>
                  <a:gd name="T20" fmla="*/ 327 w 607"/>
                  <a:gd name="T21" fmla="*/ 9 h 518"/>
                  <a:gd name="T22" fmla="*/ 281 w 607"/>
                  <a:gd name="T23" fmla="*/ 1 h 518"/>
                  <a:gd name="T24" fmla="*/ 231 w 607"/>
                  <a:gd name="T25" fmla="*/ 1 h 518"/>
                  <a:gd name="T26" fmla="*/ 182 w 607"/>
                  <a:gd name="T27" fmla="*/ 11 h 518"/>
                  <a:gd name="T28" fmla="*/ 135 w 607"/>
                  <a:gd name="T29" fmla="*/ 31 h 518"/>
                  <a:gd name="T30" fmla="*/ 94 w 607"/>
                  <a:gd name="T31" fmla="*/ 59 h 518"/>
                  <a:gd name="T32" fmla="*/ 59 w 607"/>
                  <a:gd name="T33" fmla="*/ 94 h 518"/>
                  <a:gd name="T34" fmla="*/ 31 w 607"/>
                  <a:gd name="T35" fmla="*/ 135 h 518"/>
                  <a:gd name="T36" fmla="*/ 11 w 607"/>
                  <a:gd name="T37" fmla="*/ 182 h 518"/>
                  <a:gd name="T38" fmla="*/ 1 w 607"/>
                  <a:gd name="T39" fmla="*/ 232 h 518"/>
                  <a:gd name="T40" fmla="*/ 1 w 607"/>
                  <a:gd name="T41" fmla="*/ 285 h 518"/>
                  <a:gd name="T42" fmla="*/ 11 w 607"/>
                  <a:gd name="T43" fmla="*/ 336 h 518"/>
                  <a:gd name="T44" fmla="*/ 31 w 607"/>
                  <a:gd name="T45" fmla="*/ 382 h 518"/>
                  <a:gd name="T46" fmla="*/ 59 w 607"/>
                  <a:gd name="T47" fmla="*/ 424 h 518"/>
                  <a:gd name="T48" fmla="*/ 94 w 607"/>
                  <a:gd name="T49" fmla="*/ 459 h 518"/>
                  <a:gd name="T50" fmla="*/ 135 w 607"/>
                  <a:gd name="T51" fmla="*/ 486 h 518"/>
                  <a:gd name="T52" fmla="*/ 182 w 607"/>
                  <a:gd name="T53" fmla="*/ 506 h 518"/>
                  <a:gd name="T54" fmla="*/ 231 w 607"/>
                  <a:gd name="T55" fmla="*/ 517 h 518"/>
                  <a:gd name="T56" fmla="*/ 280 w 607"/>
                  <a:gd name="T57" fmla="*/ 517 h 518"/>
                  <a:gd name="T58" fmla="*/ 322 w 607"/>
                  <a:gd name="T59" fmla="*/ 509 h 518"/>
                  <a:gd name="T60" fmla="*/ 363 w 607"/>
                  <a:gd name="T61" fmla="*/ 496 h 518"/>
                  <a:gd name="T62" fmla="*/ 400 w 607"/>
                  <a:gd name="T63" fmla="*/ 475 h 518"/>
                  <a:gd name="T64" fmla="*/ 432 w 607"/>
                  <a:gd name="T65" fmla="*/ 450 h 518"/>
                  <a:gd name="T66" fmla="*/ 461 w 607"/>
                  <a:gd name="T67" fmla="*/ 419 h 518"/>
                  <a:gd name="T68" fmla="*/ 484 w 607"/>
                  <a:gd name="T69" fmla="*/ 385 h 518"/>
                  <a:gd name="T70" fmla="*/ 501 w 607"/>
                  <a:gd name="T71" fmla="*/ 346 h 518"/>
                  <a:gd name="T72" fmla="*/ 512 w 607"/>
                  <a:gd name="T73" fmla="*/ 331 h 518"/>
                  <a:gd name="T74" fmla="*/ 521 w 607"/>
                  <a:gd name="T75" fmla="*/ 339 h 518"/>
                  <a:gd name="T76" fmla="*/ 532 w 607"/>
                  <a:gd name="T77" fmla="*/ 344 h 518"/>
                  <a:gd name="T78" fmla="*/ 543 w 607"/>
                  <a:gd name="T79" fmla="*/ 348 h 518"/>
                  <a:gd name="T80" fmla="*/ 560 w 607"/>
                  <a:gd name="T81" fmla="*/ 346 h 518"/>
                  <a:gd name="T82" fmla="*/ 582 w 607"/>
                  <a:gd name="T83" fmla="*/ 335 h 518"/>
                  <a:gd name="T84" fmla="*/ 598 w 607"/>
                  <a:gd name="T85" fmla="*/ 315 h 518"/>
                  <a:gd name="T86" fmla="*/ 606 w 607"/>
                  <a:gd name="T87" fmla="*/ 287 h 518"/>
                  <a:gd name="T88" fmla="*/ 606 w 607"/>
                  <a:gd name="T89" fmla="*/ 257 h 518"/>
                  <a:gd name="T90" fmla="*/ 598 w 607"/>
                  <a:gd name="T91" fmla="*/ 230 h 518"/>
                  <a:gd name="T92" fmla="*/ 582 w 607"/>
                  <a:gd name="T93" fmla="*/ 210 h 518"/>
                  <a:gd name="T94" fmla="*/ 560 w 607"/>
                  <a:gd name="T95" fmla="*/ 198 h 51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</a:cxnLst>
                <a:rect l="0" t="0" r="r" b="b"/>
                <a:pathLst>
                  <a:path w="607" h="518">
                    <a:moveTo>
                      <a:pt x="549" y="197"/>
                    </a:moveTo>
                    <a:lnTo>
                      <a:pt x="544" y="197"/>
                    </a:lnTo>
                    <a:lnTo>
                      <a:pt x="538" y="198"/>
                    </a:lnTo>
                    <a:lnTo>
                      <a:pt x="534" y="200"/>
                    </a:lnTo>
                    <a:lnTo>
                      <a:pt x="530" y="202"/>
                    </a:lnTo>
                    <a:lnTo>
                      <a:pt x="525" y="204"/>
                    </a:lnTo>
                    <a:lnTo>
                      <a:pt x="520" y="206"/>
                    </a:lnTo>
                    <a:lnTo>
                      <a:pt x="517" y="209"/>
                    </a:lnTo>
                    <a:lnTo>
                      <a:pt x="513" y="213"/>
                    </a:lnTo>
                    <a:lnTo>
                      <a:pt x="508" y="191"/>
                    </a:lnTo>
                    <a:lnTo>
                      <a:pt x="501" y="169"/>
                    </a:lnTo>
                    <a:lnTo>
                      <a:pt x="492" y="149"/>
                    </a:lnTo>
                    <a:lnTo>
                      <a:pt x="481" y="129"/>
                    </a:lnTo>
                    <a:lnTo>
                      <a:pt x="469" y="110"/>
                    </a:lnTo>
                    <a:lnTo>
                      <a:pt x="456" y="93"/>
                    </a:lnTo>
                    <a:lnTo>
                      <a:pt x="441" y="76"/>
                    </a:lnTo>
                    <a:lnTo>
                      <a:pt x="425" y="61"/>
                    </a:lnTo>
                    <a:lnTo>
                      <a:pt x="407" y="47"/>
                    </a:lnTo>
                    <a:lnTo>
                      <a:pt x="388" y="36"/>
                    </a:lnTo>
                    <a:lnTo>
                      <a:pt x="369" y="25"/>
                    </a:lnTo>
                    <a:lnTo>
                      <a:pt x="348" y="16"/>
                    </a:lnTo>
                    <a:lnTo>
                      <a:pt x="327" y="9"/>
                    </a:lnTo>
                    <a:lnTo>
                      <a:pt x="304" y="4"/>
                    </a:lnTo>
                    <a:lnTo>
                      <a:pt x="281" y="1"/>
                    </a:lnTo>
                    <a:lnTo>
                      <a:pt x="258" y="0"/>
                    </a:lnTo>
                    <a:lnTo>
                      <a:pt x="231" y="1"/>
                    </a:lnTo>
                    <a:lnTo>
                      <a:pt x="206" y="5"/>
                    </a:lnTo>
                    <a:lnTo>
                      <a:pt x="182" y="11"/>
                    </a:lnTo>
                    <a:lnTo>
                      <a:pt x="157" y="20"/>
                    </a:lnTo>
                    <a:lnTo>
                      <a:pt x="135" y="31"/>
                    </a:lnTo>
                    <a:lnTo>
                      <a:pt x="114" y="44"/>
                    </a:lnTo>
                    <a:lnTo>
                      <a:pt x="94" y="59"/>
                    </a:lnTo>
                    <a:lnTo>
                      <a:pt x="76" y="76"/>
                    </a:lnTo>
                    <a:lnTo>
                      <a:pt x="59" y="94"/>
                    </a:lnTo>
                    <a:lnTo>
                      <a:pt x="44" y="114"/>
                    </a:lnTo>
                    <a:lnTo>
                      <a:pt x="31" y="135"/>
                    </a:lnTo>
                    <a:lnTo>
                      <a:pt x="20" y="158"/>
                    </a:lnTo>
                    <a:lnTo>
                      <a:pt x="11" y="182"/>
                    </a:lnTo>
                    <a:lnTo>
                      <a:pt x="5" y="207"/>
                    </a:lnTo>
                    <a:lnTo>
                      <a:pt x="1" y="232"/>
                    </a:lnTo>
                    <a:lnTo>
                      <a:pt x="0" y="259"/>
                    </a:lnTo>
                    <a:lnTo>
                      <a:pt x="1" y="285"/>
                    </a:lnTo>
                    <a:lnTo>
                      <a:pt x="5" y="311"/>
                    </a:lnTo>
                    <a:lnTo>
                      <a:pt x="11" y="336"/>
                    </a:lnTo>
                    <a:lnTo>
                      <a:pt x="20" y="359"/>
                    </a:lnTo>
                    <a:lnTo>
                      <a:pt x="31" y="382"/>
                    </a:lnTo>
                    <a:lnTo>
                      <a:pt x="44" y="404"/>
                    </a:lnTo>
                    <a:lnTo>
                      <a:pt x="59" y="424"/>
                    </a:lnTo>
                    <a:lnTo>
                      <a:pt x="76" y="442"/>
                    </a:lnTo>
                    <a:lnTo>
                      <a:pt x="94" y="459"/>
                    </a:lnTo>
                    <a:lnTo>
                      <a:pt x="114" y="473"/>
                    </a:lnTo>
                    <a:lnTo>
                      <a:pt x="135" y="486"/>
                    </a:lnTo>
                    <a:lnTo>
                      <a:pt x="157" y="498"/>
                    </a:lnTo>
                    <a:lnTo>
                      <a:pt x="182" y="506"/>
                    </a:lnTo>
                    <a:lnTo>
                      <a:pt x="206" y="513"/>
                    </a:lnTo>
                    <a:lnTo>
                      <a:pt x="231" y="517"/>
                    </a:lnTo>
                    <a:lnTo>
                      <a:pt x="258" y="518"/>
                    </a:lnTo>
                    <a:lnTo>
                      <a:pt x="280" y="517"/>
                    </a:lnTo>
                    <a:lnTo>
                      <a:pt x="301" y="514"/>
                    </a:lnTo>
                    <a:lnTo>
                      <a:pt x="322" y="509"/>
                    </a:lnTo>
                    <a:lnTo>
                      <a:pt x="344" y="503"/>
                    </a:lnTo>
                    <a:lnTo>
                      <a:pt x="363" y="496"/>
                    </a:lnTo>
                    <a:lnTo>
                      <a:pt x="382" y="486"/>
                    </a:lnTo>
                    <a:lnTo>
                      <a:pt x="400" y="475"/>
                    </a:lnTo>
                    <a:lnTo>
                      <a:pt x="417" y="463"/>
                    </a:lnTo>
                    <a:lnTo>
                      <a:pt x="432" y="450"/>
                    </a:lnTo>
                    <a:lnTo>
                      <a:pt x="447" y="435"/>
                    </a:lnTo>
                    <a:lnTo>
                      <a:pt x="461" y="419"/>
                    </a:lnTo>
                    <a:lnTo>
                      <a:pt x="473" y="403"/>
                    </a:lnTo>
                    <a:lnTo>
                      <a:pt x="484" y="385"/>
                    </a:lnTo>
                    <a:lnTo>
                      <a:pt x="493" y="367"/>
                    </a:lnTo>
                    <a:lnTo>
                      <a:pt x="501" y="346"/>
                    </a:lnTo>
                    <a:lnTo>
                      <a:pt x="508" y="326"/>
                    </a:lnTo>
                    <a:lnTo>
                      <a:pt x="512" y="331"/>
                    </a:lnTo>
                    <a:lnTo>
                      <a:pt x="516" y="335"/>
                    </a:lnTo>
                    <a:lnTo>
                      <a:pt x="521" y="339"/>
                    </a:lnTo>
                    <a:lnTo>
                      <a:pt x="527" y="341"/>
                    </a:lnTo>
                    <a:lnTo>
                      <a:pt x="532" y="344"/>
                    </a:lnTo>
                    <a:lnTo>
                      <a:pt x="537" y="346"/>
                    </a:lnTo>
                    <a:lnTo>
                      <a:pt x="543" y="348"/>
                    </a:lnTo>
                    <a:lnTo>
                      <a:pt x="549" y="348"/>
                    </a:lnTo>
                    <a:lnTo>
                      <a:pt x="560" y="346"/>
                    </a:lnTo>
                    <a:lnTo>
                      <a:pt x="571" y="341"/>
                    </a:lnTo>
                    <a:lnTo>
                      <a:pt x="582" y="335"/>
                    </a:lnTo>
                    <a:lnTo>
                      <a:pt x="590" y="325"/>
                    </a:lnTo>
                    <a:lnTo>
                      <a:pt x="598" y="315"/>
                    </a:lnTo>
                    <a:lnTo>
                      <a:pt x="603" y="302"/>
                    </a:lnTo>
                    <a:lnTo>
                      <a:pt x="606" y="287"/>
                    </a:lnTo>
                    <a:lnTo>
                      <a:pt x="607" y="272"/>
                    </a:lnTo>
                    <a:lnTo>
                      <a:pt x="606" y="257"/>
                    </a:lnTo>
                    <a:lnTo>
                      <a:pt x="603" y="243"/>
                    </a:lnTo>
                    <a:lnTo>
                      <a:pt x="598" y="230"/>
                    </a:lnTo>
                    <a:lnTo>
                      <a:pt x="590" y="219"/>
                    </a:lnTo>
                    <a:lnTo>
                      <a:pt x="582" y="210"/>
                    </a:lnTo>
                    <a:lnTo>
                      <a:pt x="571" y="203"/>
                    </a:lnTo>
                    <a:lnTo>
                      <a:pt x="560" y="198"/>
                    </a:lnTo>
                    <a:lnTo>
                      <a:pt x="549" y="197"/>
                    </a:lnTo>
                    <a:close/>
                  </a:path>
                </a:pathLst>
              </a:custGeom>
              <a:solidFill>
                <a:srgbClr val="AFAA75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8" name="Freeform 20"/>
              <xdr:cNvSpPr>
                <a:spLocks/>
              </xdr:cNvSpPr>
            </xdr:nvSpPr>
            <xdr:spPr bwMode="auto">
              <a:xfrm>
                <a:off x="1158" y="229"/>
                <a:ext cx="22" cy="8"/>
              </a:xfrm>
              <a:custGeom>
                <a:avLst/>
                <a:gdLst>
                  <a:gd name="T0" fmla="*/ 0 w 247"/>
                  <a:gd name="T1" fmla="*/ 0 h 87"/>
                  <a:gd name="T2" fmla="*/ 2 w 247"/>
                  <a:gd name="T3" fmla="*/ 9 h 87"/>
                  <a:gd name="T4" fmla="*/ 5 w 247"/>
                  <a:gd name="T5" fmla="*/ 17 h 87"/>
                  <a:gd name="T6" fmla="*/ 8 w 247"/>
                  <a:gd name="T7" fmla="*/ 26 h 87"/>
                  <a:gd name="T8" fmla="*/ 12 w 247"/>
                  <a:gd name="T9" fmla="*/ 34 h 87"/>
                  <a:gd name="T10" fmla="*/ 17 w 247"/>
                  <a:gd name="T11" fmla="*/ 44 h 87"/>
                  <a:gd name="T12" fmla="*/ 24 w 247"/>
                  <a:gd name="T13" fmla="*/ 52 h 87"/>
                  <a:gd name="T14" fmla="*/ 33 w 247"/>
                  <a:gd name="T15" fmla="*/ 61 h 87"/>
                  <a:gd name="T16" fmla="*/ 45 w 247"/>
                  <a:gd name="T17" fmla="*/ 69 h 87"/>
                  <a:gd name="T18" fmla="*/ 60 w 247"/>
                  <a:gd name="T19" fmla="*/ 78 h 87"/>
                  <a:gd name="T20" fmla="*/ 77 w 247"/>
                  <a:gd name="T21" fmla="*/ 82 h 87"/>
                  <a:gd name="T22" fmla="*/ 92 w 247"/>
                  <a:gd name="T23" fmla="*/ 85 h 87"/>
                  <a:gd name="T24" fmla="*/ 107 w 247"/>
                  <a:gd name="T25" fmla="*/ 86 h 87"/>
                  <a:gd name="T26" fmla="*/ 120 w 247"/>
                  <a:gd name="T27" fmla="*/ 87 h 87"/>
                  <a:gd name="T28" fmla="*/ 131 w 247"/>
                  <a:gd name="T29" fmla="*/ 86 h 87"/>
                  <a:gd name="T30" fmla="*/ 138 w 247"/>
                  <a:gd name="T31" fmla="*/ 85 h 87"/>
                  <a:gd name="T32" fmla="*/ 140 w 247"/>
                  <a:gd name="T33" fmla="*/ 85 h 87"/>
                  <a:gd name="T34" fmla="*/ 247 w 247"/>
                  <a:gd name="T35" fmla="*/ 0 h 87"/>
                  <a:gd name="T36" fmla="*/ 0 w 247"/>
                  <a:gd name="T37" fmla="*/ 0 h 8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</a:cxnLst>
                <a:rect l="0" t="0" r="r" b="b"/>
                <a:pathLst>
                  <a:path w="247" h="87">
                    <a:moveTo>
                      <a:pt x="0" y="0"/>
                    </a:moveTo>
                    <a:lnTo>
                      <a:pt x="2" y="9"/>
                    </a:lnTo>
                    <a:lnTo>
                      <a:pt x="5" y="17"/>
                    </a:lnTo>
                    <a:lnTo>
                      <a:pt x="8" y="26"/>
                    </a:lnTo>
                    <a:lnTo>
                      <a:pt x="12" y="34"/>
                    </a:lnTo>
                    <a:lnTo>
                      <a:pt x="17" y="44"/>
                    </a:lnTo>
                    <a:lnTo>
                      <a:pt x="24" y="52"/>
                    </a:lnTo>
                    <a:lnTo>
                      <a:pt x="33" y="61"/>
                    </a:lnTo>
                    <a:lnTo>
                      <a:pt x="45" y="69"/>
                    </a:lnTo>
                    <a:lnTo>
                      <a:pt x="60" y="78"/>
                    </a:lnTo>
                    <a:lnTo>
                      <a:pt x="77" y="82"/>
                    </a:lnTo>
                    <a:lnTo>
                      <a:pt x="92" y="85"/>
                    </a:lnTo>
                    <a:lnTo>
                      <a:pt x="107" y="86"/>
                    </a:lnTo>
                    <a:lnTo>
                      <a:pt x="120" y="87"/>
                    </a:lnTo>
                    <a:lnTo>
                      <a:pt x="131" y="86"/>
                    </a:lnTo>
                    <a:lnTo>
                      <a:pt x="138" y="85"/>
                    </a:lnTo>
                    <a:lnTo>
                      <a:pt x="140" y="85"/>
                    </a:lnTo>
                    <a:lnTo>
                      <a:pt x="247" y="0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" name="Freeform 21"/>
              <xdr:cNvSpPr>
                <a:spLocks/>
              </xdr:cNvSpPr>
            </xdr:nvSpPr>
            <xdr:spPr bwMode="auto">
              <a:xfrm>
                <a:off x="1161" y="231"/>
                <a:ext cx="13" cy="3"/>
              </a:xfrm>
              <a:custGeom>
                <a:avLst/>
                <a:gdLst>
                  <a:gd name="T0" fmla="*/ 0 w 145"/>
                  <a:gd name="T1" fmla="*/ 0 h 27"/>
                  <a:gd name="T2" fmla="*/ 12 w 145"/>
                  <a:gd name="T3" fmla="*/ 27 h 27"/>
                  <a:gd name="T4" fmla="*/ 109 w 145"/>
                  <a:gd name="T5" fmla="*/ 27 h 27"/>
                  <a:gd name="T6" fmla="*/ 145 w 145"/>
                  <a:gd name="T7" fmla="*/ 0 h 27"/>
                  <a:gd name="T8" fmla="*/ 0 w 145"/>
                  <a:gd name="T9" fmla="*/ 0 h 2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145" h="27">
                    <a:moveTo>
                      <a:pt x="0" y="0"/>
                    </a:moveTo>
                    <a:lnTo>
                      <a:pt x="12" y="27"/>
                    </a:lnTo>
                    <a:lnTo>
                      <a:pt x="109" y="27"/>
                    </a:lnTo>
                    <a:lnTo>
                      <a:pt x="145" y="0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FFFFFF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0" name="Freeform 22"/>
              <xdr:cNvSpPr>
                <a:spLocks/>
              </xdr:cNvSpPr>
            </xdr:nvSpPr>
            <xdr:spPr bwMode="auto">
              <a:xfrm>
                <a:off x="1154" y="206"/>
                <a:ext cx="6" cy="6"/>
              </a:xfrm>
              <a:custGeom>
                <a:avLst/>
                <a:gdLst>
                  <a:gd name="T0" fmla="*/ 32 w 64"/>
                  <a:gd name="T1" fmla="*/ 64 h 64"/>
                  <a:gd name="T2" fmla="*/ 38 w 64"/>
                  <a:gd name="T3" fmla="*/ 63 h 64"/>
                  <a:gd name="T4" fmla="*/ 45 w 64"/>
                  <a:gd name="T5" fmla="*/ 62 h 64"/>
                  <a:gd name="T6" fmla="*/ 50 w 64"/>
                  <a:gd name="T7" fmla="*/ 59 h 64"/>
                  <a:gd name="T8" fmla="*/ 54 w 64"/>
                  <a:gd name="T9" fmla="*/ 54 h 64"/>
                  <a:gd name="T10" fmla="*/ 58 w 64"/>
                  <a:gd name="T11" fmla="*/ 50 h 64"/>
                  <a:gd name="T12" fmla="*/ 62 w 64"/>
                  <a:gd name="T13" fmla="*/ 45 h 64"/>
                  <a:gd name="T14" fmla="*/ 63 w 64"/>
                  <a:gd name="T15" fmla="*/ 39 h 64"/>
                  <a:gd name="T16" fmla="*/ 64 w 64"/>
                  <a:gd name="T17" fmla="*/ 32 h 64"/>
                  <a:gd name="T18" fmla="*/ 63 w 64"/>
                  <a:gd name="T19" fmla="*/ 26 h 64"/>
                  <a:gd name="T20" fmla="*/ 62 w 64"/>
                  <a:gd name="T21" fmla="*/ 20 h 64"/>
                  <a:gd name="T22" fmla="*/ 58 w 64"/>
                  <a:gd name="T23" fmla="*/ 14 h 64"/>
                  <a:gd name="T24" fmla="*/ 54 w 64"/>
                  <a:gd name="T25" fmla="*/ 10 h 64"/>
                  <a:gd name="T26" fmla="*/ 50 w 64"/>
                  <a:gd name="T27" fmla="*/ 6 h 64"/>
                  <a:gd name="T28" fmla="*/ 45 w 64"/>
                  <a:gd name="T29" fmla="*/ 3 h 64"/>
                  <a:gd name="T30" fmla="*/ 38 w 64"/>
                  <a:gd name="T31" fmla="*/ 2 h 64"/>
                  <a:gd name="T32" fmla="*/ 32 w 64"/>
                  <a:gd name="T33" fmla="*/ 0 h 64"/>
                  <a:gd name="T34" fmla="*/ 26 w 64"/>
                  <a:gd name="T35" fmla="*/ 2 h 64"/>
                  <a:gd name="T36" fmla="*/ 19 w 64"/>
                  <a:gd name="T37" fmla="*/ 3 h 64"/>
                  <a:gd name="T38" fmla="*/ 14 w 64"/>
                  <a:gd name="T39" fmla="*/ 6 h 64"/>
                  <a:gd name="T40" fmla="*/ 10 w 64"/>
                  <a:gd name="T41" fmla="*/ 10 h 64"/>
                  <a:gd name="T42" fmla="*/ 5 w 64"/>
                  <a:gd name="T43" fmla="*/ 14 h 64"/>
                  <a:gd name="T44" fmla="*/ 2 w 64"/>
                  <a:gd name="T45" fmla="*/ 20 h 64"/>
                  <a:gd name="T46" fmla="*/ 1 w 64"/>
                  <a:gd name="T47" fmla="*/ 26 h 64"/>
                  <a:gd name="T48" fmla="*/ 0 w 64"/>
                  <a:gd name="T49" fmla="*/ 32 h 64"/>
                  <a:gd name="T50" fmla="*/ 1 w 64"/>
                  <a:gd name="T51" fmla="*/ 39 h 64"/>
                  <a:gd name="T52" fmla="*/ 2 w 64"/>
                  <a:gd name="T53" fmla="*/ 45 h 64"/>
                  <a:gd name="T54" fmla="*/ 5 w 64"/>
                  <a:gd name="T55" fmla="*/ 50 h 64"/>
                  <a:gd name="T56" fmla="*/ 10 w 64"/>
                  <a:gd name="T57" fmla="*/ 54 h 64"/>
                  <a:gd name="T58" fmla="*/ 14 w 64"/>
                  <a:gd name="T59" fmla="*/ 59 h 64"/>
                  <a:gd name="T60" fmla="*/ 19 w 64"/>
                  <a:gd name="T61" fmla="*/ 62 h 64"/>
                  <a:gd name="T62" fmla="*/ 26 w 64"/>
                  <a:gd name="T63" fmla="*/ 63 h 64"/>
                  <a:gd name="T64" fmla="*/ 32 w 64"/>
                  <a:gd name="T65" fmla="*/ 64 h 6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</a:cxnLst>
                <a:rect l="0" t="0" r="r" b="b"/>
                <a:pathLst>
                  <a:path w="64" h="64">
                    <a:moveTo>
                      <a:pt x="32" y="64"/>
                    </a:moveTo>
                    <a:lnTo>
                      <a:pt x="38" y="63"/>
                    </a:lnTo>
                    <a:lnTo>
                      <a:pt x="45" y="62"/>
                    </a:lnTo>
                    <a:lnTo>
                      <a:pt x="50" y="59"/>
                    </a:lnTo>
                    <a:lnTo>
                      <a:pt x="54" y="54"/>
                    </a:lnTo>
                    <a:lnTo>
                      <a:pt x="58" y="50"/>
                    </a:lnTo>
                    <a:lnTo>
                      <a:pt x="62" y="45"/>
                    </a:lnTo>
                    <a:lnTo>
                      <a:pt x="63" y="39"/>
                    </a:lnTo>
                    <a:lnTo>
                      <a:pt x="64" y="32"/>
                    </a:lnTo>
                    <a:lnTo>
                      <a:pt x="63" y="26"/>
                    </a:lnTo>
                    <a:lnTo>
                      <a:pt x="62" y="20"/>
                    </a:lnTo>
                    <a:lnTo>
                      <a:pt x="58" y="14"/>
                    </a:lnTo>
                    <a:lnTo>
                      <a:pt x="54" y="10"/>
                    </a:lnTo>
                    <a:lnTo>
                      <a:pt x="50" y="6"/>
                    </a:lnTo>
                    <a:lnTo>
                      <a:pt x="45" y="3"/>
                    </a:lnTo>
                    <a:lnTo>
                      <a:pt x="38" y="2"/>
                    </a:lnTo>
                    <a:lnTo>
                      <a:pt x="32" y="0"/>
                    </a:lnTo>
                    <a:lnTo>
                      <a:pt x="26" y="2"/>
                    </a:lnTo>
                    <a:lnTo>
                      <a:pt x="19" y="3"/>
                    </a:lnTo>
                    <a:lnTo>
                      <a:pt x="14" y="6"/>
                    </a:lnTo>
                    <a:lnTo>
                      <a:pt x="10" y="10"/>
                    </a:lnTo>
                    <a:lnTo>
                      <a:pt x="5" y="14"/>
                    </a:lnTo>
                    <a:lnTo>
                      <a:pt x="2" y="20"/>
                    </a:lnTo>
                    <a:lnTo>
                      <a:pt x="1" y="26"/>
                    </a:lnTo>
                    <a:lnTo>
                      <a:pt x="0" y="32"/>
                    </a:lnTo>
                    <a:lnTo>
                      <a:pt x="1" y="39"/>
                    </a:lnTo>
                    <a:lnTo>
                      <a:pt x="2" y="45"/>
                    </a:lnTo>
                    <a:lnTo>
                      <a:pt x="5" y="50"/>
                    </a:lnTo>
                    <a:lnTo>
                      <a:pt x="10" y="54"/>
                    </a:lnTo>
                    <a:lnTo>
                      <a:pt x="14" y="59"/>
                    </a:lnTo>
                    <a:lnTo>
                      <a:pt x="19" y="62"/>
                    </a:lnTo>
                    <a:lnTo>
                      <a:pt x="26" y="63"/>
                    </a:lnTo>
                    <a:lnTo>
                      <a:pt x="32" y="64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1" name="Freeform 23"/>
              <xdr:cNvSpPr>
                <a:spLocks/>
              </xdr:cNvSpPr>
            </xdr:nvSpPr>
            <xdr:spPr bwMode="auto">
              <a:xfrm>
                <a:off x="1172" y="206"/>
                <a:ext cx="7" cy="7"/>
              </a:xfrm>
              <a:custGeom>
                <a:avLst/>
                <a:gdLst>
                  <a:gd name="T0" fmla="*/ 37 w 74"/>
                  <a:gd name="T1" fmla="*/ 74 h 74"/>
                  <a:gd name="T2" fmla="*/ 45 w 74"/>
                  <a:gd name="T3" fmla="*/ 73 h 74"/>
                  <a:gd name="T4" fmla="*/ 51 w 74"/>
                  <a:gd name="T5" fmla="*/ 70 h 74"/>
                  <a:gd name="T6" fmla="*/ 57 w 74"/>
                  <a:gd name="T7" fmla="*/ 67 h 74"/>
                  <a:gd name="T8" fmla="*/ 64 w 74"/>
                  <a:gd name="T9" fmla="*/ 63 h 74"/>
                  <a:gd name="T10" fmla="*/ 68 w 74"/>
                  <a:gd name="T11" fmla="*/ 57 h 74"/>
                  <a:gd name="T12" fmla="*/ 71 w 74"/>
                  <a:gd name="T13" fmla="*/ 50 h 74"/>
                  <a:gd name="T14" fmla="*/ 73 w 74"/>
                  <a:gd name="T15" fmla="*/ 44 h 74"/>
                  <a:gd name="T16" fmla="*/ 74 w 74"/>
                  <a:gd name="T17" fmla="*/ 37 h 74"/>
                  <a:gd name="T18" fmla="*/ 73 w 74"/>
                  <a:gd name="T19" fmla="*/ 29 h 74"/>
                  <a:gd name="T20" fmla="*/ 71 w 74"/>
                  <a:gd name="T21" fmla="*/ 22 h 74"/>
                  <a:gd name="T22" fmla="*/ 68 w 74"/>
                  <a:gd name="T23" fmla="*/ 15 h 74"/>
                  <a:gd name="T24" fmla="*/ 64 w 74"/>
                  <a:gd name="T25" fmla="*/ 10 h 74"/>
                  <a:gd name="T26" fmla="*/ 57 w 74"/>
                  <a:gd name="T27" fmla="*/ 6 h 74"/>
                  <a:gd name="T28" fmla="*/ 51 w 74"/>
                  <a:gd name="T29" fmla="*/ 3 h 74"/>
                  <a:gd name="T30" fmla="*/ 45 w 74"/>
                  <a:gd name="T31" fmla="*/ 1 h 74"/>
                  <a:gd name="T32" fmla="*/ 37 w 74"/>
                  <a:gd name="T33" fmla="*/ 0 h 74"/>
                  <a:gd name="T34" fmla="*/ 30 w 74"/>
                  <a:gd name="T35" fmla="*/ 1 h 74"/>
                  <a:gd name="T36" fmla="*/ 23 w 74"/>
                  <a:gd name="T37" fmla="*/ 3 h 74"/>
                  <a:gd name="T38" fmla="*/ 17 w 74"/>
                  <a:gd name="T39" fmla="*/ 6 h 74"/>
                  <a:gd name="T40" fmla="*/ 11 w 74"/>
                  <a:gd name="T41" fmla="*/ 10 h 74"/>
                  <a:gd name="T42" fmla="*/ 7 w 74"/>
                  <a:gd name="T43" fmla="*/ 15 h 74"/>
                  <a:gd name="T44" fmla="*/ 3 w 74"/>
                  <a:gd name="T45" fmla="*/ 22 h 74"/>
                  <a:gd name="T46" fmla="*/ 1 w 74"/>
                  <a:gd name="T47" fmla="*/ 29 h 74"/>
                  <a:gd name="T48" fmla="*/ 0 w 74"/>
                  <a:gd name="T49" fmla="*/ 37 h 74"/>
                  <a:gd name="T50" fmla="*/ 1 w 74"/>
                  <a:gd name="T51" fmla="*/ 44 h 74"/>
                  <a:gd name="T52" fmla="*/ 3 w 74"/>
                  <a:gd name="T53" fmla="*/ 50 h 74"/>
                  <a:gd name="T54" fmla="*/ 7 w 74"/>
                  <a:gd name="T55" fmla="*/ 57 h 74"/>
                  <a:gd name="T56" fmla="*/ 11 w 74"/>
                  <a:gd name="T57" fmla="*/ 63 h 74"/>
                  <a:gd name="T58" fmla="*/ 17 w 74"/>
                  <a:gd name="T59" fmla="*/ 67 h 74"/>
                  <a:gd name="T60" fmla="*/ 23 w 74"/>
                  <a:gd name="T61" fmla="*/ 70 h 74"/>
                  <a:gd name="T62" fmla="*/ 30 w 74"/>
                  <a:gd name="T63" fmla="*/ 73 h 74"/>
                  <a:gd name="T64" fmla="*/ 37 w 74"/>
                  <a:gd name="T65" fmla="*/ 74 h 7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</a:cxnLst>
                <a:rect l="0" t="0" r="r" b="b"/>
                <a:pathLst>
                  <a:path w="74" h="74">
                    <a:moveTo>
                      <a:pt x="37" y="74"/>
                    </a:moveTo>
                    <a:lnTo>
                      <a:pt x="45" y="73"/>
                    </a:lnTo>
                    <a:lnTo>
                      <a:pt x="51" y="70"/>
                    </a:lnTo>
                    <a:lnTo>
                      <a:pt x="57" y="67"/>
                    </a:lnTo>
                    <a:lnTo>
                      <a:pt x="64" y="63"/>
                    </a:lnTo>
                    <a:lnTo>
                      <a:pt x="68" y="57"/>
                    </a:lnTo>
                    <a:lnTo>
                      <a:pt x="71" y="50"/>
                    </a:lnTo>
                    <a:lnTo>
                      <a:pt x="73" y="44"/>
                    </a:lnTo>
                    <a:lnTo>
                      <a:pt x="74" y="37"/>
                    </a:lnTo>
                    <a:lnTo>
                      <a:pt x="73" y="29"/>
                    </a:lnTo>
                    <a:lnTo>
                      <a:pt x="71" y="22"/>
                    </a:lnTo>
                    <a:lnTo>
                      <a:pt x="68" y="15"/>
                    </a:lnTo>
                    <a:lnTo>
                      <a:pt x="64" y="10"/>
                    </a:lnTo>
                    <a:lnTo>
                      <a:pt x="57" y="6"/>
                    </a:lnTo>
                    <a:lnTo>
                      <a:pt x="51" y="3"/>
                    </a:lnTo>
                    <a:lnTo>
                      <a:pt x="45" y="1"/>
                    </a:lnTo>
                    <a:lnTo>
                      <a:pt x="37" y="0"/>
                    </a:lnTo>
                    <a:lnTo>
                      <a:pt x="30" y="1"/>
                    </a:lnTo>
                    <a:lnTo>
                      <a:pt x="23" y="3"/>
                    </a:lnTo>
                    <a:lnTo>
                      <a:pt x="17" y="6"/>
                    </a:lnTo>
                    <a:lnTo>
                      <a:pt x="11" y="10"/>
                    </a:lnTo>
                    <a:lnTo>
                      <a:pt x="7" y="15"/>
                    </a:lnTo>
                    <a:lnTo>
                      <a:pt x="3" y="22"/>
                    </a:lnTo>
                    <a:lnTo>
                      <a:pt x="1" y="29"/>
                    </a:lnTo>
                    <a:lnTo>
                      <a:pt x="0" y="37"/>
                    </a:lnTo>
                    <a:lnTo>
                      <a:pt x="1" y="44"/>
                    </a:lnTo>
                    <a:lnTo>
                      <a:pt x="3" y="50"/>
                    </a:lnTo>
                    <a:lnTo>
                      <a:pt x="7" y="57"/>
                    </a:lnTo>
                    <a:lnTo>
                      <a:pt x="11" y="63"/>
                    </a:lnTo>
                    <a:lnTo>
                      <a:pt x="17" y="67"/>
                    </a:lnTo>
                    <a:lnTo>
                      <a:pt x="23" y="70"/>
                    </a:lnTo>
                    <a:lnTo>
                      <a:pt x="30" y="73"/>
                    </a:lnTo>
                    <a:lnTo>
                      <a:pt x="37" y="74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2" name="Freeform 24"/>
              <xdr:cNvSpPr>
                <a:spLocks/>
              </xdr:cNvSpPr>
            </xdr:nvSpPr>
            <xdr:spPr bwMode="auto">
              <a:xfrm>
                <a:off x="1156" y="207"/>
                <a:ext cx="13" cy="16"/>
              </a:xfrm>
              <a:custGeom>
                <a:avLst/>
                <a:gdLst>
                  <a:gd name="T0" fmla="*/ 40 w 145"/>
                  <a:gd name="T1" fmla="*/ 157 h 182"/>
                  <a:gd name="T2" fmla="*/ 104 w 145"/>
                  <a:gd name="T3" fmla="*/ 43 h 182"/>
                  <a:gd name="T4" fmla="*/ 103 w 145"/>
                  <a:gd name="T5" fmla="*/ 0 h 182"/>
                  <a:gd name="T6" fmla="*/ 0 w 145"/>
                  <a:gd name="T7" fmla="*/ 182 h 182"/>
                  <a:gd name="T8" fmla="*/ 145 w 145"/>
                  <a:gd name="T9" fmla="*/ 182 h 182"/>
                  <a:gd name="T10" fmla="*/ 145 w 145"/>
                  <a:gd name="T11" fmla="*/ 157 h 182"/>
                  <a:gd name="T12" fmla="*/ 40 w 145"/>
                  <a:gd name="T13" fmla="*/ 157 h 18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145" h="182">
                    <a:moveTo>
                      <a:pt x="40" y="157"/>
                    </a:moveTo>
                    <a:lnTo>
                      <a:pt x="104" y="43"/>
                    </a:lnTo>
                    <a:lnTo>
                      <a:pt x="103" y="0"/>
                    </a:lnTo>
                    <a:lnTo>
                      <a:pt x="0" y="182"/>
                    </a:lnTo>
                    <a:lnTo>
                      <a:pt x="145" y="182"/>
                    </a:lnTo>
                    <a:lnTo>
                      <a:pt x="145" y="157"/>
                    </a:lnTo>
                    <a:lnTo>
                      <a:pt x="40" y="157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3" name="Freeform 25"/>
              <xdr:cNvSpPr>
                <a:spLocks/>
              </xdr:cNvSpPr>
            </xdr:nvSpPr>
            <xdr:spPr bwMode="auto">
              <a:xfrm>
                <a:off x="1119" y="254"/>
                <a:ext cx="92" cy="71"/>
              </a:xfrm>
              <a:custGeom>
                <a:avLst/>
                <a:gdLst>
                  <a:gd name="T0" fmla="*/ 1000 w 1011"/>
                  <a:gd name="T1" fmla="*/ 309 h 777"/>
                  <a:gd name="T2" fmla="*/ 969 w 1011"/>
                  <a:gd name="T3" fmla="*/ 349 h 777"/>
                  <a:gd name="T4" fmla="*/ 934 w 1011"/>
                  <a:gd name="T5" fmla="*/ 376 h 777"/>
                  <a:gd name="T6" fmla="*/ 911 w 1011"/>
                  <a:gd name="T7" fmla="*/ 391 h 777"/>
                  <a:gd name="T8" fmla="*/ 965 w 1011"/>
                  <a:gd name="T9" fmla="*/ 777 h 777"/>
                  <a:gd name="T10" fmla="*/ 398 w 1011"/>
                  <a:gd name="T11" fmla="*/ 164 h 777"/>
                  <a:gd name="T12" fmla="*/ 386 w 1011"/>
                  <a:gd name="T13" fmla="*/ 181 h 777"/>
                  <a:gd name="T14" fmla="*/ 361 w 1011"/>
                  <a:gd name="T15" fmla="*/ 220 h 777"/>
                  <a:gd name="T16" fmla="*/ 329 w 1011"/>
                  <a:gd name="T17" fmla="*/ 264 h 777"/>
                  <a:gd name="T18" fmla="*/ 305 w 1011"/>
                  <a:gd name="T19" fmla="*/ 297 h 777"/>
                  <a:gd name="T20" fmla="*/ 286 w 1011"/>
                  <a:gd name="T21" fmla="*/ 316 h 777"/>
                  <a:gd name="T22" fmla="*/ 261 w 1011"/>
                  <a:gd name="T23" fmla="*/ 335 h 777"/>
                  <a:gd name="T24" fmla="*/ 230 w 1011"/>
                  <a:gd name="T25" fmla="*/ 350 h 777"/>
                  <a:gd name="T26" fmla="*/ 191 w 1011"/>
                  <a:gd name="T27" fmla="*/ 358 h 777"/>
                  <a:gd name="T28" fmla="*/ 170 w 1011"/>
                  <a:gd name="T29" fmla="*/ 358 h 777"/>
                  <a:gd name="T30" fmla="*/ 145 w 1011"/>
                  <a:gd name="T31" fmla="*/ 355 h 777"/>
                  <a:gd name="T32" fmla="*/ 115 w 1011"/>
                  <a:gd name="T33" fmla="*/ 349 h 777"/>
                  <a:gd name="T34" fmla="*/ 86 w 1011"/>
                  <a:gd name="T35" fmla="*/ 340 h 777"/>
                  <a:gd name="T36" fmla="*/ 57 w 1011"/>
                  <a:gd name="T37" fmla="*/ 332 h 777"/>
                  <a:gd name="T38" fmla="*/ 33 w 1011"/>
                  <a:gd name="T39" fmla="*/ 325 h 777"/>
                  <a:gd name="T40" fmla="*/ 13 w 1011"/>
                  <a:gd name="T41" fmla="*/ 317 h 777"/>
                  <a:gd name="T42" fmla="*/ 1 w 1011"/>
                  <a:gd name="T43" fmla="*/ 313 h 777"/>
                  <a:gd name="T44" fmla="*/ 12 w 1011"/>
                  <a:gd name="T45" fmla="*/ 226 h 777"/>
                  <a:gd name="T46" fmla="*/ 38 w 1011"/>
                  <a:gd name="T47" fmla="*/ 231 h 777"/>
                  <a:gd name="T48" fmla="*/ 67 w 1011"/>
                  <a:gd name="T49" fmla="*/ 237 h 777"/>
                  <a:gd name="T50" fmla="*/ 95 w 1011"/>
                  <a:gd name="T51" fmla="*/ 241 h 777"/>
                  <a:gd name="T52" fmla="*/ 123 w 1011"/>
                  <a:gd name="T53" fmla="*/ 246 h 777"/>
                  <a:gd name="T54" fmla="*/ 147 w 1011"/>
                  <a:gd name="T55" fmla="*/ 249 h 777"/>
                  <a:gd name="T56" fmla="*/ 167 w 1011"/>
                  <a:gd name="T57" fmla="*/ 253 h 777"/>
                  <a:gd name="T58" fmla="*/ 180 w 1011"/>
                  <a:gd name="T59" fmla="*/ 254 h 777"/>
                  <a:gd name="T60" fmla="*/ 191 w 1011"/>
                  <a:gd name="T61" fmla="*/ 255 h 777"/>
                  <a:gd name="T62" fmla="*/ 202 w 1011"/>
                  <a:gd name="T63" fmla="*/ 254 h 777"/>
                  <a:gd name="T64" fmla="*/ 218 w 1011"/>
                  <a:gd name="T65" fmla="*/ 234 h 777"/>
                  <a:gd name="T66" fmla="*/ 235 w 1011"/>
                  <a:gd name="T67" fmla="*/ 200 h 777"/>
                  <a:gd name="T68" fmla="*/ 240 w 1011"/>
                  <a:gd name="T69" fmla="*/ 188 h 777"/>
                  <a:gd name="T70" fmla="*/ 253 w 1011"/>
                  <a:gd name="T71" fmla="*/ 162 h 777"/>
                  <a:gd name="T72" fmla="*/ 277 w 1011"/>
                  <a:gd name="T73" fmla="*/ 118 h 777"/>
                  <a:gd name="T74" fmla="*/ 309 w 1011"/>
                  <a:gd name="T75" fmla="*/ 73 h 777"/>
                  <a:gd name="T76" fmla="*/ 333 w 1011"/>
                  <a:gd name="T77" fmla="*/ 46 h 777"/>
                  <a:gd name="T78" fmla="*/ 352 w 1011"/>
                  <a:gd name="T79" fmla="*/ 31 h 777"/>
                  <a:gd name="T80" fmla="*/ 377 w 1011"/>
                  <a:gd name="T81" fmla="*/ 15 h 777"/>
                  <a:gd name="T82" fmla="*/ 403 w 1011"/>
                  <a:gd name="T83" fmla="*/ 3 h 777"/>
                  <a:gd name="T84" fmla="*/ 505 w 1011"/>
                  <a:gd name="T85" fmla="*/ 0 h 777"/>
                  <a:gd name="T86" fmla="*/ 735 w 1011"/>
                  <a:gd name="T87" fmla="*/ 0 h 777"/>
                  <a:gd name="T88" fmla="*/ 828 w 1011"/>
                  <a:gd name="T89" fmla="*/ 1 h 777"/>
                  <a:gd name="T90" fmla="*/ 859 w 1011"/>
                  <a:gd name="T91" fmla="*/ 16 h 777"/>
                  <a:gd name="T92" fmla="*/ 891 w 1011"/>
                  <a:gd name="T93" fmla="*/ 42 h 777"/>
                  <a:gd name="T94" fmla="*/ 921 w 1011"/>
                  <a:gd name="T95" fmla="*/ 77 h 777"/>
                  <a:gd name="T96" fmla="*/ 947 w 1011"/>
                  <a:gd name="T97" fmla="*/ 115 h 777"/>
                  <a:gd name="T98" fmla="*/ 970 w 1011"/>
                  <a:gd name="T99" fmla="*/ 150 h 777"/>
                  <a:gd name="T100" fmla="*/ 986 w 1011"/>
                  <a:gd name="T101" fmla="*/ 179 h 777"/>
                  <a:gd name="T102" fmla="*/ 996 w 1011"/>
                  <a:gd name="T103" fmla="*/ 196 h 777"/>
                  <a:gd name="T104" fmla="*/ 1000 w 1011"/>
                  <a:gd name="T105" fmla="*/ 206 h 777"/>
                  <a:gd name="T106" fmla="*/ 1011 w 1011"/>
                  <a:gd name="T107" fmla="*/ 256 h 7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011" h="777">
                    <a:moveTo>
                      <a:pt x="1008" y="285"/>
                    </a:moveTo>
                    <a:lnTo>
                      <a:pt x="1000" y="309"/>
                    </a:lnTo>
                    <a:lnTo>
                      <a:pt x="986" y="330"/>
                    </a:lnTo>
                    <a:lnTo>
                      <a:pt x="969" y="349"/>
                    </a:lnTo>
                    <a:lnTo>
                      <a:pt x="951" y="364"/>
                    </a:lnTo>
                    <a:lnTo>
                      <a:pt x="934" y="376"/>
                    </a:lnTo>
                    <a:lnTo>
                      <a:pt x="921" y="386"/>
                    </a:lnTo>
                    <a:lnTo>
                      <a:pt x="911" y="391"/>
                    </a:lnTo>
                    <a:lnTo>
                      <a:pt x="907" y="393"/>
                    </a:lnTo>
                    <a:lnTo>
                      <a:pt x="965" y="777"/>
                    </a:lnTo>
                    <a:lnTo>
                      <a:pt x="286" y="777"/>
                    </a:lnTo>
                    <a:lnTo>
                      <a:pt x="398" y="164"/>
                    </a:lnTo>
                    <a:lnTo>
                      <a:pt x="395" y="168"/>
                    </a:lnTo>
                    <a:lnTo>
                      <a:pt x="386" y="181"/>
                    </a:lnTo>
                    <a:lnTo>
                      <a:pt x="375" y="199"/>
                    </a:lnTo>
                    <a:lnTo>
                      <a:pt x="361" y="220"/>
                    </a:lnTo>
                    <a:lnTo>
                      <a:pt x="345" y="242"/>
                    </a:lnTo>
                    <a:lnTo>
                      <a:pt x="329" y="264"/>
                    </a:lnTo>
                    <a:lnTo>
                      <a:pt x="315" y="283"/>
                    </a:lnTo>
                    <a:lnTo>
                      <a:pt x="305" y="297"/>
                    </a:lnTo>
                    <a:lnTo>
                      <a:pt x="296" y="307"/>
                    </a:lnTo>
                    <a:lnTo>
                      <a:pt x="286" y="316"/>
                    </a:lnTo>
                    <a:lnTo>
                      <a:pt x="274" y="326"/>
                    </a:lnTo>
                    <a:lnTo>
                      <a:pt x="261" y="335"/>
                    </a:lnTo>
                    <a:lnTo>
                      <a:pt x="245" y="344"/>
                    </a:lnTo>
                    <a:lnTo>
                      <a:pt x="230" y="350"/>
                    </a:lnTo>
                    <a:lnTo>
                      <a:pt x="210" y="355"/>
                    </a:lnTo>
                    <a:lnTo>
                      <a:pt x="191" y="358"/>
                    </a:lnTo>
                    <a:lnTo>
                      <a:pt x="182" y="358"/>
                    </a:lnTo>
                    <a:lnTo>
                      <a:pt x="170" y="358"/>
                    </a:lnTo>
                    <a:lnTo>
                      <a:pt x="158" y="357"/>
                    </a:lnTo>
                    <a:lnTo>
                      <a:pt x="145" y="355"/>
                    </a:lnTo>
                    <a:lnTo>
                      <a:pt x="130" y="352"/>
                    </a:lnTo>
                    <a:lnTo>
                      <a:pt x="115" y="349"/>
                    </a:lnTo>
                    <a:lnTo>
                      <a:pt x="100" y="345"/>
                    </a:lnTo>
                    <a:lnTo>
                      <a:pt x="86" y="340"/>
                    </a:lnTo>
                    <a:lnTo>
                      <a:pt x="72" y="336"/>
                    </a:lnTo>
                    <a:lnTo>
                      <a:pt x="57" y="332"/>
                    </a:lnTo>
                    <a:lnTo>
                      <a:pt x="44" y="329"/>
                    </a:lnTo>
                    <a:lnTo>
                      <a:pt x="33" y="325"/>
                    </a:lnTo>
                    <a:lnTo>
                      <a:pt x="22" y="320"/>
                    </a:lnTo>
                    <a:lnTo>
                      <a:pt x="13" y="317"/>
                    </a:lnTo>
                    <a:lnTo>
                      <a:pt x="6" y="315"/>
                    </a:lnTo>
                    <a:lnTo>
                      <a:pt x="1" y="313"/>
                    </a:lnTo>
                    <a:lnTo>
                      <a:pt x="0" y="224"/>
                    </a:lnTo>
                    <a:lnTo>
                      <a:pt x="12" y="226"/>
                    </a:lnTo>
                    <a:lnTo>
                      <a:pt x="24" y="228"/>
                    </a:lnTo>
                    <a:lnTo>
                      <a:pt x="38" y="231"/>
                    </a:lnTo>
                    <a:lnTo>
                      <a:pt x="53" y="234"/>
                    </a:lnTo>
                    <a:lnTo>
                      <a:pt x="67" y="237"/>
                    </a:lnTo>
                    <a:lnTo>
                      <a:pt x="81" y="239"/>
                    </a:lnTo>
                    <a:lnTo>
                      <a:pt x="95" y="241"/>
                    </a:lnTo>
                    <a:lnTo>
                      <a:pt x="110" y="243"/>
                    </a:lnTo>
                    <a:lnTo>
                      <a:pt x="123" y="246"/>
                    </a:lnTo>
                    <a:lnTo>
                      <a:pt x="135" y="247"/>
                    </a:lnTo>
                    <a:lnTo>
                      <a:pt x="147" y="249"/>
                    </a:lnTo>
                    <a:lnTo>
                      <a:pt x="158" y="252"/>
                    </a:lnTo>
                    <a:lnTo>
                      <a:pt x="167" y="253"/>
                    </a:lnTo>
                    <a:lnTo>
                      <a:pt x="175" y="254"/>
                    </a:lnTo>
                    <a:lnTo>
                      <a:pt x="180" y="254"/>
                    </a:lnTo>
                    <a:lnTo>
                      <a:pt x="183" y="254"/>
                    </a:lnTo>
                    <a:lnTo>
                      <a:pt x="191" y="255"/>
                    </a:lnTo>
                    <a:lnTo>
                      <a:pt x="197" y="256"/>
                    </a:lnTo>
                    <a:lnTo>
                      <a:pt x="202" y="254"/>
                    </a:lnTo>
                    <a:lnTo>
                      <a:pt x="209" y="246"/>
                    </a:lnTo>
                    <a:lnTo>
                      <a:pt x="218" y="234"/>
                    </a:lnTo>
                    <a:lnTo>
                      <a:pt x="227" y="216"/>
                    </a:lnTo>
                    <a:lnTo>
                      <a:pt x="235" y="200"/>
                    </a:lnTo>
                    <a:lnTo>
                      <a:pt x="238" y="192"/>
                    </a:lnTo>
                    <a:lnTo>
                      <a:pt x="240" y="188"/>
                    </a:lnTo>
                    <a:lnTo>
                      <a:pt x="245" y="178"/>
                    </a:lnTo>
                    <a:lnTo>
                      <a:pt x="253" y="162"/>
                    </a:lnTo>
                    <a:lnTo>
                      <a:pt x="264" y="142"/>
                    </a:lnTo>
                    <a:lnTo>
                      <a:pt x="277" y="118"/>
                    </a:lnTo>
                    <a:lnTo>
                      <a:pt x="292" y="95"/>
                    </a:lnTo>
                    <a:lnTo>
                      <a:pt x="309" y="73"/>
                    </a:lnTo>
                    <a:lnTo>
                      <a:pt x="327" y="53"/>
                    </a:lnTo>
                    <a:lnTo>
                      <a:pt x="333" y="46"/>
                    </a:lnTo>
                    <a:lnTo>
                      <a:pt x="342" y="39"/>
                    </a:lnTo>
                    <a:lnTo>
                      <a:pt x="352" y="31"/>
                    </a:lnTo>
                    <a:lnTo>
                      <a:pt x="365" y="23"/>
                    </a:lnTo>
                    <a:lnTo>
                      <a:pt x="377" y="15"/>
                    </a:lnTo>
                    <a:lnTo>
                      <a:pt x="390" y="8"/>
                    </a:lnTo>
                    <a:lnTo>
                      <a:pt x="403" y="3"/>
                    </a:lnTo>
                    <a:lnTo>
                      <a:pt x="415" y="0"/>
                    </a:lnTo>
                    <a:lnTo>
                      <a:pt x="505" y="0"/>
                    </a:lnTo>
                    <a:lnTo>
                      <a:pt x="604" y="295"/>
                    </a:lnTo>
                    <a:lnTo>
                      <a:pt x="735" y="0"/>
                    </a:lnTo>
                    <a:lnTo>
                      <a:pt x="813" y="0"/>
                    </a:lnTo>
                    <a:lnTo>
                      <a:pt x="828" y="1"/>
                    </a:lnTo>
                    <a:lnTo>
                      <a:pt x="843" y="6"/>
                    </a:lnTo>
                    <a:lnTo>
                      <a:pt x="859" y="16"/>
                    </a:lnTo>
                    <a:lnTo>
                      <a:pt x="875" y="27"/>
                    </a:lnTo>
                    <a:lnTo>
                      <a:pt x="891" y="42"/>
                    </a:lnTo>
                    <a:lnTo>
                      <a:pt x="906" y="59"/>
                    </a:lnTo>
                    <a:lnTo>
                      <a:pt x="921" y="77"/>
                    </a:lnTo>
                    <a:lnTo>
                      <a:pt x="934" y="96"/>
                    </a:lnTo>
                    <a:lnTo>
                      <a:pt x="947" y="115"/>
                    </a:lnTo>
                    <a:lnTo>
                      <a:pt x="960" y="133"/>
                    </a:lnTo>
                    <a:lnTo>
                      <a:pt x="970" y="150"/>
                    </a:lnTo>
                    <a:lnTo>
                      <a:pt x="979" y="166"/>
                    </a:lnTo>
                    <a:lnTo>
                      <a:pt x="986" y="179"/>
                    </a:lnTo>
                    <a:lnTo>
                      <a:pt x="993" y="189"/>
                    </a:lnTo>
                    <a:lnTo>
                      <a:pt x="996" y="196"/>
                    </a:lnTo>
                    <a:lnTo>
                      <a:pt x="997" y="198"/>
                    </a:lnTo>
                    <a:lnTo>
                      <a:pt x="1000" y="206"/>
                    </a:lnTo>
                    <a:lnTo>
                      <a:pt x="1006" y="227"/>
                    </a:lnTo>
                    <a:lnTo>
                      <a:pt x="1011" y="256"/>
                    </a:lnTo>
                    <a:lnTo>
                      <a:pt x="1008" y="285"/>
                    </a:lnTo>
                    <a:close/>
                  </a:path>
                </a:pathLst>
              </a:custGeom>
              <a:solidFill>
                <a:srgbClr val="DD7A2B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4" name="Freeform 26"/>
              <xdr:cNvSpPr>
                <a:spLocks/>
              </xdr:cNvSpPr>
            </xdr:nvSpPr>
            <xdr:spPr bwMode="auto">
              <a:xfrm>
                <a:off x="1103" y="268"/>
                <a:ext cx="14" cy="12"/>
              </a:xfrm>
              <a:custGeom>
                <a:avLst/>
                <a:gdLst>
                  <a:gd name="T0" fmla="*/ 150 w 150"/>
                  <a:gd name="T1" fmla="*/ 66 h 132"/>
                  <a:gd name="T2" fmla="*/ 143 w 150"/>
                  <a:gd name="T3" fmla="*/ 54 h 132"/>
                  <a:gd name="T4" fmla="*/ 135 w 150"/>
                  <a:gd name="T5" fmla="*/ 42 h 132"/>
                  <a:gd name="T6" fmla="*/ 126 w 150"/>
                  <a:gd name="T7" fmla="*/ 31 h 132"/>
                  <a:gd name="T8" fmla="*/ 118 w 150"/>
                  <a:gd name="T9" fmla="*/ 20 h 132"/>
                  <a:gd name="T10" fmla="*/ 109 w 150"/>
                  <a:gd name="T11" fmla="*/ 12 h 132"/>
                  <a:gd name="T12" fmla="*/ 102 w 150"/>
                  <a:gd name="T13" fmla="*/ 4 h 132"/>
                  <a:gd name="T14" fmla="*/ 96 w 150"/>
                  <a:gd name="T15" fmla="*/ 0 h 132"/>
                  <a:gd name="T16" fmla="*/ 92 w 150"/>
                  <a:gd name="T17" fmla="*/ 0 h 132"/>
                  <a:gd name="T18" fmla="*/ 90 w 150"/>
                  <a:gd name="T19" fmla="*/ 11 h 132"/>
                  <a:gd name="T20" fmla="*/ 96 w 150"/>
                  <a:gd name="T21" fmla="*/ 31 h 132"/>
                  <a:gd name="T22" fmla="*/ 103 w 150"/>
                  <a:gd name="T23" fmla="*/ 50 h 132"/>
                  <a:gd name="T24" fmla="*/ 107 w 150"/>
                  <a:gd name="T25" fmla="*/ 58 h 132"/>
                  <a:gd name="T26" fmla="*/ 0 w 150"/>
                  <a:gd name="T27" fmla="*/ 59 h 132"/>
                  <a:gd name="T28" fmla="*/ 14 w 150"/>
                  <a:gd name="T29" fmla="*/ 132 h 132"/>
                  <a:gd name="T30" fmla="*/ 150 w 150"/>
                  <a:gd name="T31" fmla="*/ 132 h 132"/>
                  <a:gd name="T32" fmla="*/ 150 w 150"/>
                  <a:gd name="T33" fmla="*/ 66 h 13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50" h="132">
                    <a:moveTo>
                      <a:pt x="150" y="66"/>
                    </a:moveTo>
                    <a:lnTo>
                      <a:pt x="143" y="54"/>
                    </a:lnTo>
                    <a:lnTo>
                      <a:pt x="135" y="42"/>
                    </a:lnTo>
                    <a:lnTo>
                      <a:pt x="126" y="31"/>
                    </a:lnTo>
                    <a:lnTo>
                      <a:pt x="118" y="20"/>
                    </a:lnTo>
                    <a:lnTo>
                      <a:pt x="109" y="12"/>
                    </a:lnTo>
                    <a:lnTo>
                      <a:pt x="102" y="4"/>
                    </a:lnTo>
                    <a:lnTo>
                      <a:pt x="96" y="0"/>
                    </a:lnTo>
                    <a:lnTo>
                      <a:pt x="92" y="0"/>
                    </a:lnTo>
                    <a:lnTo>
                      <a:pt x="90" y="11"/>
                    </a:lnTo>
                    <a:lnTo>
                      <a:pt x="96" y="31"/>
                    </a:lnTo>
                    <a:lnTo>
                      <a:pt x="103" y="50"/>
                    </a:lnTo>
                    <a:lnTo>
                      <a:pt x="107" y="58"/>
                    </a:lnTo>
                    <a:lnTo>
                      <a:pt x="0" y="59"/>
                    </a:lnTo>
                    <a:lnTo>
                      <a:pt x="14" y="132"/>
                    </a:lnTo>
                    <a:lnTo>
                      <a:pt x="150" y="132"/>
                    </a:lnTo>
                    <a:lnTo>
                      <a:pt x="150" y="66"/>
                    </a:lnTo>
                    <a:close/>
                  </a:path>
                </a:pathLst>
              </a:custGeom>
              <a:solidFill>
                <a:srgbClr val="AFAA75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5" name="Freeform 27"/>
              <xdr:cNvSpPr>
                <a:spLocks/>
              </xdr:cNvSpPr>
            </xdr:nvSpPr>
            <xdr:spPr bwMode="auto">
              <a:xfrm>
                <a:off x="1185" y="197"/>
                <a:ext cx="14" cy="16"/>
              </a:xfrm>
              <a:custGeom>
                <a:avLst/>
                <a:gdLst>
                  <a:gd name="T0" fmla="*/ 74 w 148"/>
                  <a:gd name="T1" fmla="*/ 169 h 169"/>
                  <a:gd name="T2" fmla="*/ 89 w 148"/>
                  <a:gd name="T3" fmla="*/ 167 h 169"/>
                  <a:gd name="T4" fmla="*/ 103 w 148"/>
                  <a:gd name="T5" fmla="*/ 163 h 169"/>
                  <a:gd name="T6" fmla="*/ 115 w 148"/>
                  <a:gd name="T7" fmla="*/ 155 h 169"/>
                  <a:gd name="T8" fmla="*/ 127 w 148"/>
                  <a:gd name="T9" fmla="*/ 144 h 169"/>
                  <a:gd name="T10" fmla="*/ 136 w 148"/>
                  <a:gd name="T11" fmla="*/ 132 h 169"/>
                  <a:gd name="T12" fmla="*/ 143 w 148"/>
                  <a:gd name="T13" fmla="*/ 118 h 169"/>
                  <a:gd name="T14" fmla="*/ 147 w 148"/>
                  <a:gd name="T15" fmla="*/ 102 h 169"/>
                  <a:gd name="T16" fmla="*/ 148 w 148"/>
                  <a:gd name="T17" fmla="*/ 85 h 169"/>
                  <a:gd name="T18" fmla="*/ 147 w 148"/>
                  <a:gd name="T19" fmla="*/ 68 h 169"/>
                  <a:gd name="T20" fmla="*/ 143 w 148"/>
                  <a:gd name="T21" fmla="*/ 52 h 169"/>
                  <a:gd name="T22" fmla="*/ 136 w 148"/>
                  <a:gd name="T23" fmla="*/ 37 h 169"/>
                  <a:gd name="T24" fmla="*/ 127 w 148"/>
                  <a:gd name="T25" fmla="*/ 25 h 169"/>
                  <a:gd name="T26" fmla="*/ 115 w 148"/>
                  <a:gd name="T27" fmla="*/ 15 h 169"/>
                  <a:gd name="T28" fmla="*/ 103 w 148"/>
                  <a:gd name="T29" fmla="*/ 7 h 169"/>
                  <a:gd name="T30" fmla="*/ 89 w 148"/>
                  <a:gd name="T31" fmla="*/ 2 h 169"/>
                  <a:gd name="T32" fmla="*/ 74 w 148"/>
                  <a:gd name="T33" fmla="*/ 0 h 169"/>
                  <a:gd name="T34" fmla="*/ 59 w 148"/>
                  <a:gd name="T35" fmla="*/ 2 h 169"/>
                  <a:gd name="T36" fmla="*/ 46 w 148"/>
                  <a:gd name="T37" fmla="*/ 7 h 169"/>
                  <a:gd name="T38" fmla="*/ 33 w 148"/>
                  <a:gd name="T39" fmla="*/ 15 h 169"/>
                  <a:gd name="T40" fmla="*/ 21 w 148"/>
                  <a:gd name="T41" fmla="*/ 25 h 169"/>
                  <a:gd name="T42" fmla="*/ 13 w 148"/>
                  <a:gd name="T43" fmla="*/ 37 h 169"/>
                  <a:gd name="T44" fmla="*/ 5 w 148"/>
                  <a:gd name="T45" fmla="*/ 52 h 169"/>
                  <a:gd name="T46" fmla="*/ 1 w 148"/>
                  <a:gd name="T47" fmla="*/ 68 h 169"/>
                  <a:gd name="T48" fmla="*/ 0 w 148"/>
                  <a:gd name="T49" fmla="*/ 85 h 169"/>
                  <a:gd name="T50" fmla="*/ 1 w 148"/>
                  <a:gd name="T51" fmla="*/ 102 h 169"/>
                  <a:gd name="T52" fmla="*/ 5 w 148"/>
                  <a:gd name="T53" fmla="*/ 118 h 169"/>
                  <a:gd name="T54" fmla="*/ 13 w 148"/>
                  <a:gd name="T55" fmla="*/ 132 h 169"/>
                  <a:gd name="T56" fmla="*/ 21 w 148"/>
                  <a:gd name="T57" fmla="*/ 144 h 169"/>
                  <a:gd name="T58" fmla="*/ 33 w 148"/>
                  <a:gd name="T59" fmla="*/ 155 h 169"/>
                  <a:gd name="T60" fmla="*/ 46 w 148"/>
                  <a:gd name="T61" fmla="*/ 163 h 169"/>
                  <a:gd name="T62" fmla="*/ 59 w 148"/>
                  <a:gd name="T63" fmla="*/ 167 h 169"/>
                  <a:gd name="T64" fmla="*/ 74 w 148"/>
                  <a:gd name="T65" fmla="*/ 169 h 16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</a:cxnLst>
                <a:rect l="0" t="0" r="r" b="b"/>
                <a:pathLst>
                  <a:path w="148" h="169">
                    <a:moveTo>
                      <a:pt x="74" y="169"/>
                    </a:moveTo>
                    <a:lnTo>
                      <a:pt x="89" y="167"/>
                    </a:lnTo>
                    <a:lnTo>
                      <a:pt x="103" y="163"/>
                    </a:lnTo>
                    <a:lnTo>
                      <a:pt x="115" y="155"/>
                    </a:lnTo>
                    <a:lnTo>
                      <a:pt x="127" y="144"/>
                    </a:lnTo>
                    <a:lnTo>
                      <a:pt x="136" y="132"/>
                    </a:lnTo>
                    <a:lnTo>
                      <a:pt x="143" y="118"/>
                    </a:lnTo>
                    <a:lnTo>
                      <a:pt x="147" y="102"/>
                    </a:lnTo>
                    <a:lnTo>
                      <a:pt x="148" y="85"/>
                    </a:lnTo>
                    <a:lnTo>
                      <a:pt x="147" y="68"/>
                    </a:lnTo>
                    <a:lnTo>
                      <a:pt x="143" y="52"/>
                    </a:lnTo>
                    <a:lnTo>
                      <a:pt x="136" y="37"/>
                    </a:lnTo>
                    <a:lnTo>
                      <a:pt x="127" y="25"/>
                    </a:lnTo>
                    <a:lnTo>
                      <a:pt x="115" y="15"/>
                    </a:lnTo>
                    <a:lnTo>
                      <a:pt x="103" y="7"/>
                    </a:lnTo>
                    <a:lnTo>
                      <a:pt x="89" y="2"/>
                    </a:lnTo>
                    <a:lnTo>
                      <a:pt x="74" y="0"/>
                    </a:lnTo>
                    <a:lnTo>
                      <a:pt x="59" y="2"/>
                    </a:lnTo>
                    <a:lnTo>
                      <a:pt x="46" y="7"/>
                    </a:lnTo>
                    <a:lnTo>
                      <a:pt x="33" y="15"/>
                    </a:lnTo>
                    <a:lnTo>
                      <a:pt x="21" y="25"/>
                    </a:lnTo>
                    <a:lnTo>
                      <a:pt x="13" y="37"/>
                    </a:lnTo>
                    <a:lnTo>
                      <a:pt x="5" y="52"/>
                    </a:lnTo>
                    <a:lnTo>
                      <a:pt x="1" y="68"/>
                    </a:lnTo>
                    <a:lnTo>
                      <a:pt x="0" y="85"/>
                    </a:lnTo>
                    <a:lnTo>
                      <a:pt x="1" y="102"/>
                    </a:lnTo>
                    <a:lnTo>
                      <a:pt x="5" y="118"/>
                    </a:lnTo>
                    <a:lnTo>
                      <a:pt x="13" y="132"/>
                    </a:lnTo>
                    <a:lnTo>
                      <a:pt x="21" y="144"/>
                    </a:lnTo>
                    <a:lnTo>
                      <a:pt x="33" y="155"/>
                    </a:lnTo>
                    <a:lnTo>
                      <a:pt x="46" y="163"/>
                    </a:lnTo>
                    <a:lnTo>
                      <a:pt x="59" y="167"/>
                    </a:lnTo>
                    <a:lnTo>
                      <a:pt x="74" y="169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6" name="Rectangle 28"/>
              <xdr:cNvSpPr>
                <a:spLocks noChangeArrowheads="1"/>
              </xdr:cNvSpPr>
            </xdr:nvSpPr>
            <xdr:spPr bwMode="auto">
              <a:xfrm>
                <a:off x="1188" y="208"/>
                <a:ext cx="4" cy="9"/>
              </a:xfrm>
              <a:prstGeom prst="rect">
                <a:avLst/>
              </a:pr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7" name="Freeform 29"/>
              <xdr:cNvSpPr>
                <a:spLocks/>
              </xdr:cNvSpPr>
            </xdr:nvSpPr>
            <xdr:spPr bwMode="auto">
              <a:xfrm>
                <a:off x="1157" y="252"/>
                <a:ext cx="36" cy="74"/>
              </a:xfrm>
              <a:custGeom>
                <a:avLst/>
                <a:gdLst>
                  <a:gd name="T0" fmla="*/ 347 w 399"/>
                  <a:gd name="T1" fmla="*/ 92 h 814"/>
                  <a:gd name="T2" fmla="*/ 399 w 399"/>
                  <a:gd name="T3" fmla="*/ 56 h 814"/>
                  <a:gd name="T4" fmla="*/ 357 w 399"/>
                  <a:gd name="T5" fmla="*/ 5 h 814"/>
                  <a:gd name="T6" fmla="*/ 330 w 399"/>
                  <a:gd name="T7" fmla="*/ 5 h 814"/>
                  <a:gd name="T8" fmla="*/ 366 w 399"/>
                  <a:gd name="T9" fmla="*/ 51 h 814"/>
                  <a:gd name="T10" fmla="*/ 315 w 399"/>
                  <a:gd name="T11" fmla="*/ 88 h 814"/>
                  <a:gd name="T12" fmla="*/ 316 w 399"/>
                  <a:gd name="T13" fmla="*/ 90 h 814"/>
                  <a:gd name="T14" fmla="*/ 321 w 399"/>
                  <a:gd name="T15" fmla="*/ 94 h 814"/>
                  <a:gd name="T16" fmla="*/ 326 w 399"/>
                  <a:gd name="T17" fmla="*/ 100 h 814"/>
                  <a:gd name="T18" fmla="*/ 332 w 399"/>
                  <a:gd name="T19" fmla="*/ 107 h 814"/>
                  <a:gd name="T20" fmla="*/ 339 w 399"/>
                  <a:gd name="T21" fmla="*/ 114 h 814"/>
                  <a:gd name="T22" fmla="*/ 344 w 399"/>
                  <a:gd name="T23" fmla="*/ 120 h 814"/>
                  <a:gd name="T24" fmla="*/ 347 w 399"/>
                  <a:gd name="T25" fmla="*/ 125 h 814"/>
                  <a:gd name="T26" fmla="*/ 348 w 399"/>
                  <a:gd name="T27" fmla="*/ 126 h 814"/>
                  <a:gd name="T28" fmla="*/ 173 w 399"/>
                  <a:gd name="T29" fmla="*/ 231 h 814"/>
                  <a:gd name="T30" fmla="*/ 49 w 399"/>
                  <a:gd name="T31" fmla="*/ 124 h 814"/>
                  <a:gd name="T32" fmla="*/ 77 w 399"/>
                  <a:gd name="T33" fmla="*/ 87 h 814"/>
                  <a:gd name="T34" fmla="*/ 31 w 399"/>
                  <a:gd name="T35" fmla="*/ 52 h 814"/>
                  <a:gd name="T36" fmla="*/ 58 w 399"/>
                  <a:gd name="T37" fmla="*/ 0 h 814"/>
                  <a:gd name="T38" fmla="*/ 34 w 399"/>
                  <a:gd name="T39" fmla="*/ 2 h 814"/>
                  <a:gd name="T40" fmla="*/ 0 w 399"/>
                  <a:gd name="T41" fmla="*/ 57 h 814"/>
                  <a:gd name="T42" fmla="*/ 48 w 399"/>
                  <a:gd name="T43" fmla="*/ 91 h 814"/>
                  <a:gd name="T44" fmla="*/ 12 w 399"/>
                  <a:gd name="T45" fmla="*/ 128 h 814"/>
                  <a:gd name="T46" fmla="*/ 157 w 399"/>
                  <a:gd name="T47" fmla="*/ 249 h 814"/>
                  <a:gd name="T48" fmla="*/ 157 w 399"/>
                  <a:gd name="T49" fmla="*/ 814 h 814"/>
                  <a:gd name="T50" fmla="*/ 188 w 399"/>
                  <a:gd name="T51" fmla="*/ 814 h 814"/>
                  <a:gd name="T52" fmla="*/ 188 w 399"/>
                  <a:gd name="T53" fmla="*/ 254 h 814"/>
                  <a:gd name="T54" fmla="*/ 199 w 399"/>
                  <a:gd name="T55" fmla="*/ 247 h 814"/>
                  <a:gd name="T56" fmla="*/ 212 w 399"/>
                  <a:gd name="T57" fmla="*/ 240 h 814"/>
                  <a:gd name="T58" fmla="*/ 225 w 399"/>
                  <a:gd name="T59" fmla="*/ 233 h 814"/>
                  <a:gd name="T60" fmla="*/ 240 w 399"/>
                  <a:gd name="T61" fmla="*/ 223 h 814"/>
                  <a:gd name="T62" fmla="*/ 257 w 399"/>
                  <a:gd name="T63" fmla="*/ 213 h 814"/>
                  <a:gd name="T64" fmla="*/ 273 w 399"/>
                  <a:gd name="T65" fmla="*/ 204 h 814"/>
                  <a:gd name="T66" fmla="*/ 290 w 399"/>
                  <a:gd name="T67" fmla="*/ 193 h 814"/>
                  <a:gd name="T68" fmla="*/ 307 w 399"/>
                  <a:gd name="T69" fmla="*/ 184 h 814"/>
                  <a:gd name="T70" fmla="*/ 322 w 399"/>
                  <a:gd name="T71" fmla="*/ 174 h 814"/>
                  <a:gd name="T72" fmla="*/ 337 w 399"/>
                  <a:gd name="T73" fmla="*/ 165 h 814"/>
                  <a:gd name="T74" fmla="*/ 350 w 399"/>
                  <a:gd name="T75" fmla="*/ 157 h 814"/>
                  <a:gd name="T76" fmla="*/ 363 w 399"/>
                  <a:gd name="T77" fmla="*/ 150 h 814"/>
                  <a:gd name="T78" fmla="*/ 373 w 399"/>
                  <a:gd name="T79" fmla="*/ 144 h 814"/>
                  <a:gd name="T80" fmla="*/ 380 w 399"/>
                  <a:gd name="T81" fmla="*/ 139 h 814"/>
                  <a:gd name="T82" fmla="*/ 384 w 399"/>
                  <a:gd name="T83" fmla="*/ 136 h 814"/>
                  <a:gd name="T84" fmla="*/ 386 w 399"/>
                  <a:gd name="T85" fmla="*/ 135 h 814"/>
                  <a:gd name="T86" fmla="*/ 347 w 399"/>
                  <a:gd name="T87" fmla="*/ 92 h 8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</a:cxnLst>
                <a:rect l="0" t="0" r="r" b="b"/>
                <a:pathLst>
                  <a:path w="399" h="814">
                    <a:moveTo>
                      <a:pt x="347" y="92"/>
                    </a:moveTo>
                    <a:lnTo>
                      <a:pt x="399" y="56"/>
                    </a:lnTo>
                    <a:lnTo>
                      <a:pt x="357" y="5"/>
                    </a:lnTo>
                    <a:lnTo>
                      <a:pt x="330" y="5"/>
                    </a:lnTo>
                    <a:lnTo>
                      <a:pt x="366" y="51"/>
                    </a:lnTo>
                    <a:lnTo>
                      <a:pt x="315" y="88"/>
                    </a:lnTo>
                    <a:lnTo>
                      <a:pt x="316" y="90"/>
                    </a:lnTo>
                    <a:lnTo>
                      <a:pt x="321" y="94"/>
                    </a:lnTo>
                    <a:lnTo>
                      <a:pt x="326" y="100"/>
                    </a:lnTo>
                    <a:lnTo>
                      <a:pt x="332" y="107"/>
                    </a:lnTo>
                    <a:lnTo>
                      <a:pt x="339" y="114"/>
                    </a:lnTo>
                    <a:lnTo>
                      <a:pt x="344" y="120"/>
                    </a:lnTo>
                    <a:lnTo>
                      <a:pt x="347" y="125"/>
                    </a:lnTo>
                    <a:lnTo>
                      <a:pt x="348" y="126"/>
                    </a:lnTo>
                    <a:lnTo>
                      <a:pt x="173" y="231"/>
                    </a:lnTo>
                    <a:lnTo>
                      <a:pt x="49" y="124"/>
                    </a:lnTo>
                    <a:lnTo>
                      <a:pt x="77" y="87"/>
                    </a:lnTo>
                    <a:lnTo>
                      <a:pt x="31" y="52"/>
                    </a:lnTo>
                    <a:lnTo>
                      <a:pt x="58" y="0"/>
                    </a:lnTo>
                    <a:lnTo>
                      <a:pt x="34" y="2"/>
                    </a:lnTo>
                    <a:lnTo>
                      <a:pt x="0" y="57"/>
                    </a:lnTo>
                    <a:lnTo>
                      <a:pt x="48" y="91"/>
                    </a:lnTo>
                    <a:lnTo>
                      <a:pt x="12" y="128"/>
                    </a:lnTo>
                    <a:lnTo>
                      <a:pt x="157" y="249"/>
                    </a:lnTo>
                    <a:lnTo>
                      <a:pt x="157" y="814"/>
                    </a:lnTo>
                    <a:lnTo>
                      <a:pt x="188" y="814"/>
                    </a:lnTo>
                    <a:lnTo>
                      <a:pt x="188" y="254"/>
                    </a:lnTo>
                    <a:lnTo>
                      <a:pt x="199" y="247"/>
                    </a:lnTo>
                    <a:lnTo>
                      <a:pt x="212" y="240"/>
                    </a:lnTo>
                    <a:lnTo>
                      <a:pt x="225" y="233"/>
                    </a:lnTo>
                    <a:lnTo>
                      <a:pt x="240" y="223"/>
                    </a:lnTo>
                    <a:lnTo>
                      <a:pt x="257" y="213"/>
                    </a:lnTo>
                    <a:lnTo>
                      <a:pt x="273" y="204"/>
                    </a:lnTo>
                    <a:lnTo>
                      <a:pt x="290" y="193"/>
                    </a:lnTo>
                    <a:lnTo>
                      <a:pt x="307" y="184"/>
                    </a:lnTo>
                    <a:lnTo>
                      <a:pt x="322" y="174"/>
                    </a:lnTo>
                    <a:lnTo>
                      <a:pt x="337" y="165"/>
                    </a:lnTo>
                    <a:lnTo>
                      <a:pt x="350" y="157"/>
                    </a:lnTo>
                    <a:lnTo>
                      <a:pt x="363" y="150"/>
                    </a:lnTo>
                    <a:lnTo>
                      <a:pt x="373" y="144"/>
                    </a:lnTo>
                    <a:lnTo>
                      <a:pt x="380" y="139"/>
                    </a:lnTo>
                    <a:lnTo>
                      <a:pt x="384" y="136"/>
                    </a:lnTo>
                    <a:lnTo>
                      <a:pt x="386" y="135"/>
                    </a:lnTo>
                    <a:lnTo>
                      <a:pt x="347" y="92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8" name="Freeform 30"/>
              <xdr:cNvSpPr>
                <a:spLocks/>
              </xdr:cNvSpPr>
            </xdr:nvSpPr>
            <xdr:spPr bwMode="auto">
              <a:xfrm>
                <a:off x="1150" y="307"/>
                <a:ext cx="16" cy="6"/>
              </a:xfrm>
              <a:custGeom>
                <a:avLst/>
                <a:gdLst>
                  <a:gd name="T0" fmla="*/ 177 w 177"/>
                  <a:gd name="T1" fmla="*/ 29 h 59"/>
                  <a:gd name="T2" fmla="*/ 173 w 177"/>
                  <a:gd name="T3" fmla="*/ 0 h 59"/>
                  <a:gd name="T4" fmla="*/ 0 w 177"/>
                  <a:gd name="T5" fmla="*/ 29 h 59"/>
                  <a:gd name="T6" fmla="*/ 4 w 177"/>
                  <a:gd name="T7" fmla="*/ 59 h 59"/>
                  <a:gd name="T8" fmla="*/ 177 w 177"/>
                  <a:gd name="T9" fmla="*/ 29 h 5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177" h="59">
                    <a:moveTo>
                      <a:pt x="177" y="29"/>
                    </a:moveTo>
                    <a:lnTo>
                      <a:pt x="173" y="0"/>
                    </a:lnTo>
                    <a:lnTo>
                      <a:pt x="0" y="29"/>
                    </a:lnTo>
                    <a:lnTo>
                      <a:pt x="4" y="59"/>
                    </a:lnTo>
                    <a:lnTo>
                      <a:pt x="177" y="29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9" name="Freeform 31"/>
              <xdr:cNvSpPr>
                <a:spLocks/>
              </xdr:cNvSpPr>
            </xdr:nvSpPr>
            <xdr:spPr bwMode="auto">
              <a:xfrm>
                <a:off x="1185" y="308"/>
                <a:ext cx="16" cy="5"/>
              </a:xfrm>
              <a:custGeom>
                <a:avLst/>
                <a:gdLst>
                  <a:gd name="T0" fmla="*/ 0 w 179"/>
                  <a:gd name="T1" fmla="*/ 30 h 58"/>
                  <a:gd name="T2" fmla="*/ 5 w 179"/>
                  <a:gd name="T3" fmla="*/ 0 h 58"/>
                  <a:gd name="T4" fmla="*/ 179 w 179"/>
                  <a:gd name="T5" fmla="*/ 28 h 58"/>
                  <a:gd name="T6" fmla="*/ 174 w 179"/>
                  <a:gd name="T7" fmla="*/ 58 h 58"/>
                  <a:gd name="T8" fmla="*/ 0 w 179"/>
                  <a:gd name="T9" fmla="*/ 30 h 5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179" h="58">
                    <a:moveTo>
                      <a:pt x="0" y="30"/>
                    </a:moveTo>
                    <a:lnTo>
                      <a:pt x="5" y="0"/>
                    </a:lnTo>
                    <a:lnTo>
                      <a:pt x="179" y="28"/>
                    </a:lnTo>
                    <a:lnTo>
                      <a:pt x="174" y="58"/>
                    </a:lnTo>
                    <a:lnTo>
                      <a:pt x="0" y="30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0" name="Freeform 32"/>
              <xdr:cNvSpPr>
                <a:spLocks/>
              </xdr:cNvSpPr>
            </xdr:nvSpPr>
            <xdr:spPr bwMode="auto">
              <a:xfrm>
                <a:off x="1132" y="282"/>
                <a:ext cx="13" cy="6"/>
              </a:xfrm>
              <a:custGeom>
                <a:avLst/>
                <a:gdLst>
                  <a:gd name="T0" fmla="*/ 79 w 145"/>
                  <a:gd name="T1" fmla="*/ 65 h 68"/>
                  <a:gd name="T2" fmla="*/ 94 w 145"/>
                  <a:gd name="T3" fmla="*/ 61 h 68"/>
                  <a:gd name="T4" fmla="*/ 107 w 145"/>
                  <a:gd name="T5" fmla="*/ 57 h 68"/>
                  <a:gd name="T6" fmla="*/ 118 w 145"/>
                  <a:gd name="T7" fmla="*/ 50 h 68"/>
                  <a:gd name="T8" fmla="*/ 129 w 145"/>
                  <a:gd name="T9" fmla="*/ 44 h 68"/>
                  <a:gd name="T10" fmla="*/ 136 w 145"/>
                  <a:gd name="T11" fmla="*/ 38 h 68"/>
                  <a:gd name="T12" fmla="*/ 142 w 145"/>
                  <a:gd name="T13" fmla="*/ 31 h 68"/>
                  <a:gd name="T14" fmla="*/ 145 w 145"/>
                  <a:gd name="T15" fmla="*/ 24 h 68"/>
                  <a:gd name="T16" fmla="*/ 145 w 145"/>
                  <a:gd name="T17" fmla="*/ 18 h 68"/>
                  <a:gd name="T18" fmla="*/ 142 w 145"/>
                  <a:gd name="T19" fmla="*/ 11 h 68"/>
                  <a:gd name="T20" fmla="*/ 136 w 145"/>
                  <a:gd name="T21" fmla="*/ 7 h 68"/>
                  <a:gd name="T22" fmla="*/ 129 w 145"/>
                  <a:gd name="T23" fmla="*/ 3 h 68"/>
                  <a:gd name="T24" fmla="*/ 119 w 145"/>
                  <a:gd name="T25" fmla="*/ 1 h 68"/>
                  <a:gd name="T26" fmla="*/ 108 w 145"/>
                  <a:gd name="T27" fmla="*/ 0 h 68"/>
                  <a:gd name="T28" fmla="*/ 94 w 145"/>
                  <a:gd name="T29" fmla="*/ 0 h 68"/>
                  <a:gd name="T30" fmla="*/ 80 w 145"/>
                  <a:gd name="T31" fmla="*/ 1 h 68"/>
                  <a:gd name="T32" fmla="*/ 65 w 145"/>
                  <a:gd name="T33" fmla="*/ 3 h 68"/>
                  <a:gd name="T34" fmla="*/ 52 w 145"/>
                  <a:gd name="T35" fmla="*/ 7 h 68"/>
                  <a:gd name="T36" fmla="*/ 38 w 145"/>
                  <a:gd name="T37" fmla="*/ 11 h 68"/>
                  <a:gd name="T38" fmla="*/ 26 w 145"/>
                  <a:gd name="T39" fmla="*/ 17 h 68"/>
                  <a:gd name="T40" fmla="*/ 17 w 145"/>
                  <a:gd name="T41" fmla="*/ 23 h 68"/>
                  <a:gd name="T42" fmla="*/ 9 w 145"/>
                  <a:gd name="T43" fmla="*/ 29 h 68"/>
                  <a:gd name="T44" fmla="*/ 3 w 145"/>
                  <a:gd name="T45" fmla="*/ 36 h 68"/>
                  <a:gd name="T46" fmla="*/ 0 w 145"/>
                  <a:gd name="T47" fmla="*/ 43 h 68"/>
                  <a:gd name="T48" fmla="*/ 0 w 145"/>
                  <a:gd name="T49" fmla="*/ 49 h 68"/>
                  <a:gd name="T50" fmla="*/ 3 w 145"/>
                  <a:gd name="T51" fmla="*/ 56 h 68"/>
                  <a:gd name="T52" fmla="*/ 8 w 145"/>
                  <a:gd name="T53" fmla="*/ 61 h 68"/>
                  <a:gd name="T54" fmla="*/ 16 w 145"/>
                  <a:gd name="T55" fmla="*/ 64 h 68"/>
                  <a:gd name="T56" fmla="*/ 26 w 145"/>
                  <a:gd name="T57" fmla="*/ 67 h 68"/>
                  <a:gd name="T58" fmla="*/ 38 w 145"/>
                  <a:gd name="T59" fmla="*/ 68 h 68"/>
                  <a:gd name="T60" fmla="*/ 51 w 145"/>
                  <a:gd name="T61" fmla="*/ 68 h 68"/>
                  <a:gd name="T62" fmla="*/ 64 w 145"/>
                  <a:gd name="T63" fmla="*/ 67 h 68"/>
                  <a:gd name="T64" fmla="*/ 79 w 145"/>
                  <a:gd name="T65" fmla="*/ 65 h 6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</a:cxnLst>
                <a:rect l="0" t="0" r="r" b="b"/>
                <a:pathLst>
                  <a:path w="145" h="68">
                    <a:moveTo>
                      <a:pt x="79" y="65"/>
                    </a:moveTo>
                    <a:lnTo>
                      <a:pt x="94" y="61"/>
                    </a:lnTo>
                    <a:lnTo>
                      <a:pt x="107" y="57"/>
                    </a:lnTo>
                    <a:lnTo>
                      <a:pt x="118" y="50"/>
                    </a:lnTo>
                    <a:lnTo>
                      <a:pt x="129" y="44"/>
                    </a:lnTo>
                    <a:lnTo>
                      <a:pt x="136" y="38"/>
                    </a:lnTo>
                    <a:lnTo>
                      <a:pt x="142" y="31"/>
                    </a:lnTo>
                    <a:lnTo>
                      <a:pt x="145" y="24"/>
                    </a:lnTo>
                    <a:lnTo>
                      <a:pt x="145" y="18"/>
                    </a:lnTo>
                    <a:lnTo>
                      <a:pt x="142" y="11"/>
                    </a:lnTo>
                    <a:lnTo>
                      <a:pt x="136" y="7"/>
                    </a:lnTo>
                    <a:lnTo>
                      <a:pt x="129" y="3"/>
                    </a:lnTo>
                    <a:lnTo>
                      <a:pt x="119" y="1"/>
                    </a:lnTo>
                    <a:lnTo>
                      <a:pt x="108" y="0"/>
                    </a:lnTo>
                    <a:lnTo>
                      <a:pt x="94" y="0"/>
                    </a:lnTo>
                    <a:lnTo>
                      <a:pt x="80" y="1"/>
                    </a:lnTo>
                    <a:lnTo>
                      <a:pt x="65" y="3"/>
                    </a:lnTo>
                    <a:lnTo>
                      <a:pt x="52" y="7"/>
                    </a:lnTo>
                    <a:lnTo>
                      <a:pt x="38" y="11"/>
                    </a:lnTo>
                    <a:lnTo>
                      <a:pt x="26" y="17"/>
                    </a:lnTo>
                    <a:lnTo>
                      <a:pt x="17" y="23"/>
                    </a:lnTo>
                    <a:lnTo>
                      <a:pt x="9" y="29"/>
                    </a:lnTo>
                    <a:lnTo>
                      <a:pt x="3" y="36"/>
                    </a:lnTo>
                    <a:lnTo>
                      <a:pt x="0" y="43"/>
                    </a:lnTo>
                    <a:lnTo>
                      <a:pt x="0" y="49"/>
                    </a:lnTo>
                    <a:lnTo>
                      <a:pt x="3" y="56"/>
                    </a:lnTo>
                    <a:lnTo>
                      <a:pt x="8" y="61"/>
                    </a:lnTo>
                    <a:lnTo>
                      <a:pt x="16" y="64"/>
                    </a:lnTo>
                    <a:lnTo>
                      <a:pt x="26" y="67"/>
                    </a:lnTo>
                    <a:lnTo>
                      <a:pt x="38" y="68"/>
                    </a:lnTo>
                    <a:lnTo>
                      <a:pt x="51" y="68"/>
                    </a:lnTo>
                    <a:lnTo>
                      <a:pt x="64" y="67"/>
                    </a:lnTo>
                    <a:lnTo>
                      <a:pt x="79" y="6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1" name="Freeform 33"/>
              <xdr:cNvSpPr>
                <a:spLocks/>
              </xdr:cNvSpPr>
            </xdr:nvSpPr>
            <xdr:spPr bwMode="auto">
              <a:xfrm>
                <a:off x="1167" y="254"/>
                <a:ext cx="16" cy="21"/>
              </a:xfrm>
              <a:custGeom>
                <a:avLst/>
                <a:gdLst>
                  <a:gd name="T0" fmla="*/ 0 w 173"/>
                  <a:gd name="T1" fmla="*/ 0 h 233"/>
                  <a:gd name="T2" fmla="*/ 173 w 173"/>
                  <a:gd name="T3" fmla="*/ 0 h 233"/>
                  <a:gd name="T4" fmla="*/ 75 w 173"/>
                  <a:gd name="T5" fmla="*/ 233 h 233"/>
                  <a:gd name="T6" fmla="*/ 0 w 173"/>
                  <a:gd name="T7" fmla="*/ 0 h 23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173" h="233">
                    <a:moveTo>
                      <a:pt x="0" y="0"/>
                    </a:moveTo>
                    <a:lnTo>
                      <a:pt x="173" y="0"/>
                    </a:lnTo>
                    <a:lnTo>
                      <a:pt x="75" y="233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FFFFFF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2" name="Freeform 34"/>
              <xdr:cNvSpPr>
                <a:spLocks/>
              </xdr:cNvSpPr>
            </xdr:nvSpPr>
            <xdr:spPr bwMode="auto">
              <a:xfrm>
                <a:off x="1171" y="252"/>
                <a:ext cx="7" cy="15"/>
              </a:xfrm>
              <a:custGeom>
                <a:avLst/>
                <a:gdLst>
                  <a:gd name="T0" fmla="*/ 80 w 80"/>
                  <a:gd name="T1" fmla="*/ 166 h 166"/>
                  <a:gd name="T2" fmla="*/ 56 w 80"/>
                  <a:gd name="T3" fmla="*/ 53 h 166"/>
                  <a:gd name="T4" fmla="*/ 62 w 80"/>
                  <a:gd name="T5" fmla="*/ 48 h 166"/>
                  <a:gd name="T6" fmla="*/ 66 w 80"/>
                  <a:gd name="T7" fmla="*/ 42 h 166"/>
                  <a:gd name="T8" fmla="*/ 68 w 80"/>
                  <a:gd name="T9" fmla="*/ 36 h 166"/>
                  <a:gd name="T10" fmla="*/ 69 w 80"/>
                  <a:gd name="T11" fmla="*/ 28 h 166"/>
                  <a:gd name="T12" fmla="*/ 67 w 80"/>
                  <a:gd name="T13" fmla="*/ 17 h 166"/>
                  <a:gd name="T14" fmla="*/ 61 w 80"/>
                  <a:gd name="T15" fmla="*/ 8 h 166"/>
                  <a:gd name="T16" fmla="*/ 51 w 80"/>
                  <a:gd name="T17" fmla="*/ 2 h 166"/>
                  <a:gd name="T18" fmla="*/ 39 w 80"/>
                  <a:gd name="T19" fmla="*/ 0 h 166"/>
                  <a:gd name="T20" fmla="*/ 28 w 80"/>
                  <a:gd name="T21" fmla="*/ 2 h 166"/>
                  <a:gd name="T22" fmla="*/ 19 w 80"/>
                  <a:gd name="T23" fmla="*/ 8 h 166"/>
                  <a:gd name="T24" fmla="*/ 13 w 80"/>
                  <a:gd name="T25" fmla="*/ 17 h 166"/>
                  <a:gd name="T26" fmla="*/ 11 w 80"/>
                  <a:gd name="T27" fmla="*/ 28 h 166"/>
                  <a:gd name="T28" fmla="*/ 12 w 80"/>
                  <a:gd name="T29" fmla="*/ 36 h 166"/>
                  <a:gd name="T30" fmla="*/ 15 w 80"/>
                  <a:gd name="T31" fmla="*/ 43 h 166"/>
                  <a:gd name="T32" fmla="*/ 19 w 80"/>
                  <a:gd name="T33" fmla="*/ 49 h 166"/>
                  <a:gd name="T34" fmla="*/ 26 w 80"/>
                  <a:gd name="T35" fmla="*/ 54 h 166"/>
                  <a:gd name="T36" fmla="*/ 0 w 80"/>
                  <a:gd name="T37" fmla="*/ 164 h 166"/>
                  <a:gd name="T38" fmla="*/ 80 w 80"/>
                  <a:gd name="T39" fmla="*/ 166 h 16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</a:cxnLst>
                <a:rect l="0" t="0" r="r" b="b"/>
                <a:pathLst>
                  <a:path w="80" h="166">
                    <a:moveTo>
                      <a:pt x="80" y="166"/>
                    </a:moveTo>
                    <a:lnTo>
                      <a:pt x="56" y="53"/>
                    </a:lnTo>
                    <a:lnTo>
                      <a:pt x="62" y="48"/>
                    </a:lnTo>
                    <a:lnTo>
                      <a:pt x="66" y="42"/>
                    </a:lnTo>
                    <a:lnTo>
                      <a:pt x="68" y="36"/>
                    </a:lnTo>
                    <a:lnTo>
                      <a:pt x="69" y="28"/>
                    </a:lnTo>
                    <a:lnTo>
                      <a:pt x="67" y="17"/>
                    </a:lnTo>
                    <a:lnTo>
                      <a:pt x="61" y="8"/>
                    </a:lnTo>
                    <a:lnTo>
                      <a:pt x="51" y="2"/>
                    </a:lnTo>
                    <a:lnTo>
                      <a:pt x="39" y="0"/>
                    </a:lnTo>
                    <a:lnTo>
                      <a:pt x="28" y="2"/>
                    </a:lnTo>
                    <a:lnTo>
                      <a:pt x="19" y="8"/>
                    </a:lnTo>
                    <a:lnTo>
                      <a:pt x="13" y="17"/>
                    </a:lnTo>
                    <a:lnTo>
                      <a:pt x="11" y="28"/>
                    </a:lnTo>
                    <a:lnTo>
                      <a:pt x="12" y="36"/>
                    </a:lnTo>
                    <a:lnTo>
                      <a:pt x="15" y="43"/>
                    </a:lnTo>
                    <a:lnTo>
                      <a:pt x="19" y="49"/>
                    </a:lnTo>
                    <a:lnTo>
                      <a:pt x="26" y="54"/>
                    </a:lnTo>
                    <a:lnTo>
                      <a:pt x="0" y="164"/>
                    </a:lnTo>
                    <a:lnTo>
                      <a:pt x="80" y="166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3" name="Freeform 35"/>
              <xdr:cNvSpPr>
                <a:spLocks/>
              </xdr:cNvSpPr>
            </xdr:nvSpPr>
            <xdr:spPr bwMode="auto">
              <a:xfrm>
                <a:off x="1161" y="262"/>
                <a:ext cx="39" cy="42"/>
              </a:xfrm>
              <a:custGeom>
                <a:avLst/>
                <a:gdLst>
                  <a:gd name="T0" fmla="*/ 327 w 429"/>
                  <a:gd name="T1" fmla="*/ 0 h 464"/>
                  <a:gd name="T2" fmla="*/ 393 w 429"/>
                  <a:gd name="T3" fmla="*/ 25 h 464"/>
                  <a:gd name="T4" fmla="*/ 429 w 429"/>
                  <a:gd name="T5" fmla="*/ 442 h 464"/>
                  <a:gd name="T6" fmla="*/ 87 w 429"/>
                  <a:gd name="T7" fmla="*/ 464 h 464"/>
                  <a:gd name="T8" fmla="*/ 51 w 429"/>
                  <a:gd name="T9" fmla="*/ 427 h 464"/>
                  <a:gd name="T10" fmla="*/ 0 w 429"/>
                  <a:gd name="T11" fmla="*/ 23 h 464"/>
                  <a:gd name="T12" fmla="*/ 327 w 429"/>
                  <a:gd name="T13" fmla="*/ 0 h 46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429" h="464">
                    <a:moveTo>
                      <a:pt x="327" y="0"/>
                    </a:moveTo>
                    <a:lnTo>
                      <a:pt x="393" y="25"/>
                    </a:lnTo>
                    <a:lnTo>
                      <a:pt x="429" y="442"/>
                    </a:lnTo>
                    <a:lnTo>
                      <a:pt x="87" y="464"/>
                    </a:lnTo>
                    <a:lnTo>
                      <a:pt x="51" y="427"/>
                    </a:lnTo>
                    <a:lnTo>
                      <a:pt x="0" y="23"/>
                    </a:lnTo>
                    <a:lnTo>
                      <a:pt x="327" y="0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4" name="Freeform 36"/>
              <xdr:cNvSpPr>
                <a:spLocks/>
              </xdr:cNvSpPr>
            </xdr:nvSpPr>
            <xdr:spPr bwMode="auto">
              <a:xfrm>
                <a:off x="1165" y="266"/>
                <a:ext cx="33" cy="35"/>
              </a:xfrm>
              <a:custGeom>
                <a:avLst/>
                <a:gdLst>
                  <a:gd name="T0" fmla="*/ 310 w 356"/>
                  <a:gd name="T1" fmla="*/ 0 h 387"/>
                  <a:gd name="T2" fmla="*/ 356 w 356"/>
                  <a:gd name="T3" fmla="*/ 366 h 387"/>
                  <a:gd name="T4" fmla="*/ 40 w 356"/>
                  <a:gd name="T5" fmla="*/ 387 h 387"/>
                  <a:gd name="T6" fmla="*/ 0 w 356"/>
                  <a:gd name="T7" fmla="*/ 21 h 387"/>
                  <a:gd name="T8" fmla="*/ 310 w 356"/>
                  <a:gd name="T9" fmla="*/ 0 h 38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356" h="387">
                    <a:moveTo>
                      <a:pt x="310" y="0"/>
                    </a:moveTo>
                    <a:lnTo>
                      <a:pt x="356" y="366"/>
                    </a:lnTo>
                    <a:lnTo>
                      <a:pt x="40" y="387"/>
                    </a:lnTo>
                    <a:lnTo>
                      <a:pt x="0" y="21"/>
                    </a:lnTo>
                    <a:lnTo>
                      <a:pt x="310" y="0"/>
                    </a:lnTo>
                    <a:close/>
                  </a:path>
                </a:pathLst>
              </a:custGeom>
              <a:solidFill>
                <a:srgbClr val="5BE8F4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5" name="Freeform 37"/>
              <xdr:cNvSpPr>
                <a:spLocks/>
              </xdr:cNvSpPr>
            </xdr:nvSpPr>
            <xdr:spPr bwMode="auto">
              <a:xfrm>
                <a:off x="1163" y="263"/>
                <a:ext cx="29" cy="3"/>
              </a:xfrm>
              <a:custGeom>
                <a:avLst/>
                <a:gdLst>
                  <a:gd name="T0" fmla="*/ 297 w 322"/>
                  <a:gd name="T1" fmla="*/ 0 h 30"/>
                  <a:gd name="T2" fmla="*/ 322 w 322"/>
                  <a:gd name="T3" fmla="*/ 7 h 30"/>
                  <a:gd name="T4" fmla="*/ 19 w 322"/>
                  <a:gd name="T5" fmla="*/ 30 h 30"/>
                  <a:gd name="T6" fmla="*/ 0 w 322"/>
                  <a:gd name="T7" fmla="*/ 21 h 30"/>
                  <a:gd name="T8" fmla="*/ 297 w 322"/>
                  <a:gd name="T9" fmla="*/ 0 h 3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322" h="30">
                    <a:moveTo>
                      <a:pt x="297" y="0"/>
                    </a:moveTo>
                    <a:lnTo>
                      <a:pt x="322" y="7"/>
                    </a:lnTo>
                    <a:lnTo>
                      <a:pt x="19" y="30"/>
                    </a:lnTo>
                    <a:lnTo>
                      <a:pt x="0" y="21"/>
                    </a:lnTo>
                    <a:lnTo>
                      <a:pt x="297" y="0"/>
                    </a:lnTo>
                    <a:close/>
                  </a:path>
                </a:pathLst>
              </a:custGeom>
              <a:solidFill>
                <a:srgbClr val="FFFFFF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6" name="Freeform 38"/>
              <xdr:cNvSpPr>
                <a:spLocks/>
              </xdr:cNvSpPr>
            </xdr:nvSpPr>
            <xdr:spPr bwMode="auto">
              <a:xfrm>
                <a:off x="1161" y="277"/>
                <a:ext cx="47" cy="21"/>
              </a:xfrm>
              <a:custGeom>
                <a:avLst/>
                <a:gdLst>
                  <a:gd name="T0" fmla="*/ 202 w 517"/>
                  <a:gd name="T1" fmla="*/ 229 h 229"/>
                  <a:gd name="T2" fmla="*/ 230 w 517"/>
                  <a:gd name="T3" fmla="*/ 225 h 229"/>
                  <a:gd name="T4" fmla="*/ 273 w 517"/>
                  <a:gd name="T5" fmla="*/ 215 h 229"/>
                  <a:gd name="T6" fmla="*/ 323 w 517"/>
                  <a:gd name="T7" fmla="*/ 203 h 229"/>
                  <a:gd name="T8" fmla="*/ 377 w 517"/>
                  <a:gd name="T9" fmla="*/ 186 h 229"/>
                  <a:gd name="T10" fmla="*/ 429 w 517"/>
                  <a:gd name="T11" fmla="*/ 167 h 229"/>
                  <a:gd name="T12" fmla="*/ 474 w 517"/>
                  <a:gd name="T13" fmla="*/ 147 h 229"/>
                  <a:gd name="T14" fmla="*/ 507 w 517"/>
                  <a:gd name="T15" fmla="*/ 126 h 229"/>
                  <a:gd name="T16" fmla="*/ 421 w 517"/>
                  <a:gd name="T17" fmla="*/ 0 h 229"/>
                  <a:gd name="T18" fmla="*/ 411 w 517"/>
                  <a:gd name="T19" fmla="*/ 18 h 229"/>
                  <a:gd name="T20" fmla="*/ 400 w 517"/>
                  <a:gd name="T21" fmla="*/ 30 h 229"/>
                  <a:gd name="T22" fmla="*/ 386 w 517"/>
                  <a:gd name="T23" fmla="*/ 41 h 229"/>
                  <a:gd name="T24" fmla="*/ 368 w 517"/>
                  <a:gd name="T25" fmla="*/ 49 h 229"/>
                  <a:gd name="T26" fmla="*/ 351 w 517"/>
                  <a:gd name="T27" fmla="*/ 58 h 229"/>
                  <a:gd name="T28" fmla="*/ 330 w 517"/>
                  <a:gd name="T29" fmla="*/ 67 h 229"/>
                  <a:gd name="T30" fmla="*/ 304 w 517"/>
                  <a:gd name="T31" fmla="*/ 76 h 229"/>
                  <a:gd name="T32" fmla="*/ 278 w 517"/>
                  <a:gd name="T33" fmla="*/ 84 h 229"/>
                  <a:gd name="T34" fmla="*/ 249 w 517"/>
                  <a:gd name="T35" fmla="*/ 91 h 229"/>
                  <a:gd name="T36" fmla="*/ 222 w 517"/>
                  <a:gd name="T37" fmla="*/ 96 h 229"/>
                  <a:gd name="T38" fmla="*/ 195 w 517"/>
                  <a:gd name="T39" fmla="*/ 99 h 229"/>
                  <a:gd name="T40" fmla="*/ 171 w 517"/>
                  <a:gd name="T41" fmla="*/ 100 h 229"/>
                  <a:gd name="T42" fmla="*/ 150 w 517"/>
                  <a:gd name="T43" fmla="*/ 64 h 229"/>
                  <a:gd name="T44" fmla="*/ 128 w 517"/>
                  <a:gd name="T45" fmla="*/ 36 h 229"/>
                  <a:gd name="T46" fmla="*/ 103 w 517"/>
                  <a:gd name="T47" fmla="*/ 20 h 229"/>
                  <a:gd name="T48" fmla="*/ 78 w 517"/>
                  <a:gd name="T49" fmla="*/ 20 h 229"/>
                  <a:gd name="T50" fmla="*/ 69 w 517"/>
                  <a:gd name="T51" fmla="*/ 59 h 229"/>
                  <a:gd name="T52" fmla="*/ 74 w 517"/>
                  <a:gd name="T53" fmla="*/ 95 h 229"/>
                  <a:gd name="T54" fmla="*/ 23 w 517"/>
                  <a:gd name="T55" fmla="*/ 224 h 229"/>
                  <a:gd name="T56" fmla="*/ 59 w 517"/>
                  <a:gd name="T57" fmla="*/ 225 h 229"/>
                  <a:gd name="T58" fmla="*/ 104 w 517"/>
                  <a:gd name="T59" fmla="*/ 224 h 229"/>
                  <a:gd name="T60" fmla="*/ 149 w 517"/>
                  <a:gd name="T61" fmla="*/ 219 h 229"/>
                  <a:gd name="T62" fmla="*/ 183 w 517"/>
                  <a:gd name="T63" fmla="*/ 209 h 22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</a:cxnLst>
                <a:rect l="0" t="0" r="r" b="b"/>
                <a:pathLst>
                  <a:path w="517" h="229">
                    <a:moveTo>
                      <a:pt x="193" y="229"/>
                    </a:moveTo>
                    <a:lnTo>
                      <a:pt x="202" y="229"/>
                    </a:lnTo>
                    <a:lnTo>
                      <a:pt x="214" y="228"/>
                    </a:lnTo>
                    <a:lnTo>
                      <a:pt x="230" y="225"/>
                    </a:lnTo>
                    <a:lnTo>
                      <a:pt x="250" y="221"/>
                    </a:lnTo>
                    <a:lnTo>
                      <a:pt x="273" y="215"/>
                    </a:lnTo>
                    <a:lnTo>
                      <a:pt x="297" y="209"/>
                    </a:lnTo>
                    <a:lnTo>
                      <a:pt x="323" y="203"/>
                    </a:lnTo>
                    <a:lnTo>
                      <a:pt x="350" y="194"/>
                    </a:lnTo>
                    <a:lnTo>
                      <a:pt x="377" y="186"/>
                    </a:lnTo>
                    <a:lnTo>
                      <a:pt x="404" y="176"/>
                    </a:lnTo>
                    <a:lnTo>
                      <a:pt x="429" y="167"/>
                    </a:lnTo>
                    <a:lnTo>
                      <a:pt x="453" y="156"/>
                    </a:lnTo>
                    <a:lnTo>
                      <a:pt x="474" y="147"/>
                    </a:lnTo>
                    <a:lnTo>
                      <a:pt x="492" y="136"/>
                    </a:lnTo>
                    <a:lnTo>
                      <a:pt x="507" y="126"/>
                    </a:lnTo>
                    <a:lnTo>
                      <a:pt x="517" y="115"/>
                    </a:lnTo>
                    <a:lnTo>
                      <a:pt x="421" y="0"/>
                    </a:lnTo>
                    <a:lnTo>
                      <a:pt x="416" y="10"/>
                    </a:lnTo>
                    <a:lnTo>
                      <a:pt x="411" y="18"/>
                    </a:lnTo>
                    <a:lnTo>
                      <a:pt x="405" y="25"/>
                    </a:lnTo>
                    <a:lnTo>
                      <a:pt x="400" y="30"/>
                    </a:lnTo>
                    <a:lnTo>
                      <a:pt x="393" y="36"/>
                    </a:lnTo>
                    <a:lnTo>
                      <a:pt x="386" y="41"/>
                    </a:lnTo>
                    <a:lnTo>
                      <a:pt x="377" y="45"/>
                    </a:lnTo>
                    <a:lnTo>
                      <a:pt x="368" y="49"/>
                    </a:lnTo>
                    <a:lnTo>
                      <a:pt x="361" y="54"/>
                    </a:lnTo>
                    <a:lnTo>
                      <a:pt x="351" y="58"/>
                    </a:lnTo>
                    <a:lnTo>
                      <a:pt x="340" y="62"/>
                    </a:lnTo>
                    <a:lnTo>
                      <a:pt x="330" y="67"/>
                    </a:lnTo>
                    <a:lnTo>
                      <a:pt x="317" y="72"/>
                    </a:lnTo>
                    <a:lnTo>
                      <a:pt x="304" y="76"/>
                    </a:lnTo>
                    <a:lnTo>
                      <a:pt x="292" y="80"/>
                    </a:lnTo>
                    <a:lnTo>
                      <a:pt x="278" y="84"/>
                    </a:lnTo>
                    <a:lnTo>
                      <a:pt x="264" y="88"/>
                    </a:lnTo>
                    <a:lnTo>
                      <a:pt x="249" y="91"/>
                    </a:lnTo>
                    <a:lnTo>
                      <a:pt x="236" y="94"/>
                    </a:lnTo>
                    <a:lnTo>
                      <a:pt x="222" y="96"/>
                    </a:lnTo>
                    <a:lnTo>
                      <a:pt x="208" y="98"/>
                    </a:lnTo>
                    <a:lnTo>
                      <a:pt x="195" y="99"/>
                    </a:lnTo>
                    <a:lnTo>
                      <a:pt x="183" y="100"/>
                    </a:lnTo>
                    <a:lnTo>
                      <a:pt x="171" y="100"/>
                    </a:lnTo>
                    <a:lnTo>
                      <a:pt x="160" y="81"/>
                    </a:lnTo>
                    <a:lnTo>
                      <a:pt x="150" y="64"/>
                    </a:lnTo>
                    <a:lnTo>
                      <a:pt x="138" y="49"/>
                    </a:lnTo>
                    <a:lnTo>
                      <a:pt x="128" y="36"/>
                    </a:lnTo>
                    <a:lnTo>
                      <a:pt x="116" y="26"/>
                    </a:lnTo>
                    <a:lnTo>
                      <a:pt x="103" y="20"/>
                    </a:lnTo>
                    <a:lnTo>
                      <a:pt x="91" y="18"/>
                    </a:lnTo>
                    <a:lnTo>
                      <a:pt x="78" y="20"/>
                    </a:lnTo>
                    <a:lnTo>
                      <a:pt x="71" y="34"/>
                    </a:lnTo>
                    <a:lnTo>
                      <a:pt x="69" y="59"/>
                    </a:lnTo>
                    <a:lnTo>
                      <a:pt x="72" y="84"/>
                    </a:lnTo>
                    <a:lnTo>
                      <a:pt x="74" y="95"/>
                    </a:lnTo>
                    <a:lnTo>
                      <a:pt x="0" y="96"/>
                    </a:lnTo>
                    <a:lnTo>
                      <a:pt x="23" y="224"/>
                    </a:lnTo>
                    <a:lnTo>
                      <a:pt x="39" y="225"/>
                    </a:lnTo>
                    <a:lnTo>
                      <a:pt x="59" y="225"/>
                    </a:lnTo>
                    <a:lnTo>
                      <a:pt x="81" y="225"/>
                    </a:lnTo>
                    <a:lnTo>
                      <a:pt x="104" y="224"/>
                    </a:lnTo>
                    <a:lnTo>
                      <a:pt x="127" y="222"/>
                    </a:lnTo>
                    <a:lnTo>
                      <a:pt x="149" y="219"/>
                    </a:lnTo>
                    <a:lnTo>
                      <a:pt x="168" y="214"/>
                    </a:lnTo>
                    <a:lnTo>
                      <a:pt x="183" y="209"/>
                    </a:lnTo>
                    <a:lnTo>
                      <a:pt x="193" y="229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7" name="Freeform 39"/>
              <xdr:cNvSpPr>
                <a:spLocks/>
              </xdr:cNvSpPr>
            </xdr:nvSpPr>
            <xdr:spPr bwMode="auto">
              <a:xfrm>
                <a:off x="1178" y="273"/>
                <a:ext cx="32" cy="22"/>
              </a:xfrm>
              <a:custGeom>
                <a:avLst/>
                <a:gdLst>
                  <a:gd name="T0" fmla="*/ 28 w 356"/>
                  <a:gd name="T1" fmla="*/ 238 h 238"/>
                  <a:gd name="T2" fmla="*/ 43 w 356"/>
                  <a:gd name="T3" fmla="*/ 238 h 238"/>
                  <a:gd name="T4" fmla="*/ 60 w 356"/>
                  <a:gd name="T5" fmla="*/ 236 h 238"/>
                  <a:gd name="T6" fmla="*/ 78 w 356"/>
                  <a:gd name="T7" fmla="*/ 233 h 238"/>
                  <a:gd name="T8" fmla="*/ 98 w 356"/>
                  <a:gd name="T9" fmla="*/ 229 h 238"/>
                  <a:gd name="T10" fmla="*/ 119 w 356"/>
                  <a:gd name="T11" fmla="*/ 224 h 238"/>
                  <a:gd name="T12" fmla="*/ 142 w 356"/>
                  <a:gd name="T13" fmla="*/ 217 h 238"/>
                  <a:gd name="T14" fmla="*/ 164 w 356"/>
                  <a:gd name="T15" fmla="*/ 211 h 238"/>
                  <a:gd name="T16" fmla="*/ 186 w 356"/>
                  <a:gd name="T17" fmla="*/ 203 h 238"/>
                  <a:gd name="T18" fmla="*/ 208 w 356"/>
                  <a:gd name="T19" fmla="*/ 196 h 238"/>
                  <a:gd name="T20" fmla="*/ 228 w 356"/>
                  <a:gd name="T21" fmla="*/ 188 h 238"/>
                  <a:gd name="T22" fmla="*/ 248 w 356"/>
                  <a:gd name="T23" fmla="*/ 179 h 238"/>
                  <a:gd name="T24" fmla="*/ 268 w 356"/>
                  <a:gd name="T25" fmla="*/ 171 h 238"/>
                  <a:gd name="T26" fmla="*/ 283 w 356"/>
                  <a:gd name="T27" fmla="*/ 162 h 238"/>
                  <a:gd name="T28" fmla="*/ 298 w 356"/>
                  <a:gd name="T29" fmla="*/ 155 h 238"/>
                  <a:gd name="T30" fmla="*/ 310 w 356"/>
                  <a:gd name="T31" fmla="*/ 147 h 238"/>
                  <a:gd name="T32" fmla="*/ 318 w 356"/>
                  <a:gd name="T33" fmla="*/ 140 h 238"/>
                  <a:gd name="T34" fmla="*/ 328 w 356"/>
                  <a:gd name="T35" fmla="*/ 128 h 238"/>
                  <a:gd name="T36" fmla="*/ 337 w 356"/>
                  <a:gd name="T37" fmla="*/ 113 h 238"/>
                  <a:gd name="T38" fmla="*/ 345 w 356"/>
                  <a:gd name="T39" fmla="*/ 96 h 238"/>
                  <a:gd name="T40" fmla="*/ 351 w 356"/>
                  <a:gd name="T41" fmla="*/ 77 h 238"/>
                  <a:gd name="T42" fmla="*/ 354 w 356"/>
                  <a:gd name="T43" fmla="*/ 57 h 238"/>
                  <a:gd name="T44" fmla="*/ 356 w 356"/>
                  <a:gd name="T45" fmla="*/ 36 h 238"/>
                  <a:gd name="T46" fmla="*/ 354 w 356"/>
                  <a:gd name="T47" fmla="*/ 17 h 238"/>
                  <a:gd name="T48" fmla="*/ 350 w 356"/>
                  <a:gd name="T49" fmla="*/ 0 h 238"/>
                  <a:gd name="T50" fmla="*/ 259 w 356"/>
                  <a:gd name="T51" fmla="*/ 39 h 238"/>
                  <a:gd name="T52" fmla="*/ 260 w 356"/>
                  <a:gd name="T53" fmla="*/ 48 h 238"/>
                  <a:gd name="T54" fmla="*/ 258 w 356"/>
                  <a:gd name="T55" fmla="*/ 58 h 238"/>
                  <a:gd name="T56" fmla="*/ 254 w 356"/>
                  <a:gd name="T57" fmla="*/ 67 h 238"/>
                  <a:gd name="T58" fmla="*/ 247 w 356"/>
                  <a:gd name="T59" fmla="*/ 77 h 238"/>
                  <a:gd name="T60" fmla="*/ 242 w 356"/>
                  <a:gd name="T61" fmla="*/ 86 h 238"/>
                  <a:gd name="T62" fmla="*/ 236 w 356"/>
                  <a:gd name="T63" fmla="*/ 92 h 238"/>
                  <a:gd name="T64" fmla="*/ 232 w 356"/>
                  <a:gd name="T65" fmla="*/ 98 h 238"/>
                  <a:gd name="T66" fmla="*/ 228 w 356"/>
                  <a:gd name="T67" fmla="*/ 100 h 238"/>
                  <a:gd name="T68" fmla="*/ 210 w 356"/>
                  <a:gd name="T69" fmla="*/ 108 h 238"/>
                  <a:gd name="T70" fmla="*/ 193 w 356"/>
                  <a:gd name="T71" fmla="*/ 116 h 238"/>
                  <a:gd name="T72" fmla="*/ 177 w 356"/>
                  <a:gd name="T73" fmla="*/ 123 h 238"/>
                  <a:gd name="T74" fmla="*/ 160 w 356"/>
                  <a:gd name="T75" fmla="*/ 129 h 238"/>
                  <a:gd name="T76" fmla="*/ 143 w 356"/>
                  <a:gd name="T77" fmla="*/ 136 h 238"/>
                  <a:gd name="T78" fmla="*/ 127 w 356"/>
                  <a:gd name="T79" fmla="*/ 141 h 238"/>
                  <a:gd name="T80" fmla="*/ 111 w 356"/>
                  <a:gd name="T81" fmla="*/ 145 h 238"/>
                  <a:gd name="T82" fmla="*/ 95 w 356"/>
                  <a:gd name="T83" fmla="*/ 150 h 238"/>
                  <a:gd name="T84" fmla="*/ 81 w 356"/>
                  <a:gd name="T85" fmla="*/ 153 h 238"/>
                  <a:gd name="T86" fmla="*/ 66 w 356"/>
                  <a:gd name="T87" fmla="*/ 156 h 238"/>
                  <a:gd name="T88" fmla="*/ 54 w 356"/>
                  <a:gd name="T89" fmla="*/ 158 h 238"/>
                  <a:gd name="T90" fmla="*/ 41 w 356"/>
                  <a:gd name="T91" fmla="*/ 160 h 238"/>
                  <a:gd name="T92" fmla="*/ 29 w 356"/>
                  <a:gd name="T93" fmla="*/ 161 h 238"/>
                  <a:gd name="T94" fmla="*/ 19 w 356"/>
                  <a:gd name="T95" fmla="*/ 162 h 238"/>
                  <a:gd name="T96" fmla="*/ 8 w 356"/>
                  <a:gd name="T97" fmla="*/ 163 h 238"/>
                  <a:gd name="T98" fmla="*/ 0 w 356"/>
                  <a:gd name="T99" fmla="*/ 163 h 238"/>
                  <a:gd name="T100" fmla="*/ 28 w 356"/>
                  <a:gd name="T101" fmla="*/ 238 h 23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</a:cxnLst>
                <a:rect l="0" t="0" r="r" b="b"/>
                <a:pathLst>
                  <a:path w="356" h="238">
                    <a:moveTo>
                      <a:pt x="28" y="238"/>
                    </a:moveTo>
                    <a:lnTo>
                      <a:pt x="43" y="238"/>
                    </a:lnTo>
                    <a:lnTo>
                      <a:pt x="60" y="236"/>
                    </a:lnTo>
                    <a:lnTo>
                      <a:pt x="78" y="233"/>
                    </a:lnTo>
                    <a:lnTo>
                      <a:pt x="98" y="229"/>
                    </a:lnTo>
                    <a:lnTo>
                      <a:pt x="119" y="224"/>
                    </a:lnTo>
                    <a:lnTo>
                      <a:pt x="142" y="217"/>
                    </a:lnTo>
                    <a:lnTo>
                      <a:pt x="164" y="211"/>
                    </a:lnTo>
                    <a:lnTo>
                      <a:pt x="186" y="203"/>
                    </a:lnTo>
                    <a:lnTo>
                      <a:pt x="208" y="196"/>
                    </a:lnTo>
                    <a:lnTo>
                      <a:pt x="228" y="188"/>
                    </a:lnTo>
                    <a:lnTo>
                      <a:pt x="248" y="179"/>
                    </a:lnTo>
                    <a:lnTo>
                      <a:pt x="268" y="171"/>
                    </a:lnTo>
                    <a:lnTo>
                      <a:pt x="283" y="162"/>
                    </a:lnTo>
                    <a:lnTo>
                      <a:pt x="298" y="155"/>
                    </a:lnTo>
                    <a:lnTo>
                      <a:pt x="310" y="147"/>
                    </a:lnTo>
                    <a:lnTo>
                      <a:pt x="318" y="140"/>
                    </a:lnTo>
                    <a:lnTo>
                      <a:pt x="328" y="128"/>
                    </a:lnTo>
                    <a:lnTo>
                      <a:pt x="337" y="113"/>
                    </a:lnTo>
                    <a:lnTo>
                      <a:pt x="345" y="96"/>
                    </a:lnTo>
                    <a:lnTo>
                      <a:pt x="351" y="77"/>
                    </a:lnTo>
                    <a:lnTo>
                      <a:pt x="354" y="57"/>
                    </a:lnTo>
                    <a:lnTo>
                      <a:pt x="356" y="36"/>
                    </a:lnTo>
                    <a:lnTo>
                      <a:pt x="354" y="17"/>
                    </a:lnTo>
                    <a:lnTo>
                      <a:pt x="350" y="0"/>
                    </a:lnTo>
                    <a:lnTo>
                      <a:pt x="259" y="39"/>
                    </a:lnTo>
                    <a:lnTo>
                      <a:pt x="260" y="48"/>
                    </a:lnTo>
                    <a:lnTo>
                      <a:pt x="258" y="58"/>
                    </a:lnTo>
                    <a:lnTo>
                      <a:pt x="254" y="67"/>
                    </a:lnTo>
                    <a:lnTo>
                      <a:pt x="247" y="77"/>
                    </a:lnTo>
                    <a:lnTo>
                      <a:pt x="242" y="86"/>
                    </a:lnTo>
                    <a:lnTo>
                      <a:pt x="236" y="92"/>
                    </a:lnTo>
                    <a:lnTo>
                      <a:pt x="232" y="98"/>
                    </a:lnTo>
                    <a:lnTo>
                      <a:pt x="228" y="100"/>
                    </a:lnTo>
                    <a:lnTo>
                      <a:pt x="210" y="108"/>
                    </a:lnTo>
                    <a:lnTo>
                      <a:pt x="193" y="116"/>
                    </a:lnTo>
                    <a:lnTo>
                      <a:pt x="177" y="123"/>
                    </a:lnTo>
                    <a:lnTo>
                      <a:pt x="160" y="129"/>
                    </a:lnTo>
                    <a:lnTo>
                      <a:pt x="143" y="136"/>
                    </a:lnTo>
                    <a:lnTo>
                      <a:pt x="127" y="141"/>
                    </a:lnTo>
                    <a:lnTo>
                      <a:pt x="111" y="145"/>
                    </a:lnTo>
                    <a:lnTo>
                      <a:pt x="95" y="150"/>
                    </a:lnTo>
                    <a:lnTo>
                      <a:pt x="81" y="153"/>
                    </a:lnTo>
                    <a:lnTo>
                      <a:pt x="66" y="156"/>
                    </a:lnTo>
                    <a:lnTo>
                      <a:pt x="54" y="158"/>
                    </a:lnTo>
                    <a:lnTo>
                      <a:pt x="41" y="160"/>
                    </a:lnTo>
                    <a:lnTo>
                      <a:pt x="29" y="161"/>
                    </a:lnTo>
                    <a:lnTo>
                      <a:pt x="19" y="162"/>
                    </a:lnTo>
                    <a:lnTo>
                      <a:pt x="8" y="163"/>
                    </a:lnTo>
                    <a:lnTo>
                      <a:pt x="0" y="163"/>
                    </a:lnTo>
                    <a:lnTo>
                      <a:pt x="28" y="238"/>
                    </a:lnTo>
                    <a:close/>
                  </a:path>
                </a:pathLst>
              </a:custGeom>
              <a:solidFill>
                <a:srgbClr val="DD7A2B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8" name="Freeform 40"/>
              <xdr:cNvSpPr>
                <a:spLocks/>
              </xdr:cNvSpPr>
            </xdr:nvSpPr>
            <xdr:spPr bwMode="auto">
              <a:xfrm>
                <a:off x="1164" y="282"/>
                <a:ext cx="13" cy="13"/>
              </a:xfrm>
              <a:custGeom>
                <a:avLst/>
                <a:gdLst>
                  <a:gd name="T0" fmla="*/ 122 w 144"/>
                  <a:gd name="T1" fmla="*/ 65 h 142"/>
                  <a:gd name="T2" fmla="*/ 116 w 144"/>
                  <a:gd name="T3" fmla="*/ 54 h 142"/>
                  <a:gd name="T4" fmla="*/ 109 w 144"/>
                  <a:gd name="T5" fmla="*/ 42 h 142"/>
                  <a:gd name="T6" fmla="*/ 103 w 144"/>
                  <a:gd name="T7" fmla="*/ 31 h 142"/>
                  <a:gd name="T8" fmla="*/ 96 w 144"/>
                  <a:gd name="T9" fmla="*/ 21 h 142"/>
                  <a:gd name="T10" fmla="*/ 89 w 144"/>
                  <a:gd name="T11" fmla="*/ 12 h 142"/>
                  <a:gd name="T12" fmla="*/ 83 w 144"/>
                  <a:gd name="T13" fmla="*/ 5 h 142"/>
                  <a:gd name="T14" fmla="*/ 78 w 144"/>
                  <a:gd name="T15" fmla="*/ 1 h 142"/>
                  <a:gd name="T16" fmla="*/ 72 w 144"/>
                  <a:gd name="T17" fmla="*/ 0 h 142"/>
                  <a:gd name="T18" fmla="*/ 68 w 144"/>
                  <a:gd name="T19" fmla="*/ 10 h 142"/>
                  <a:gd name="T20" fmla="*/ 72 w 144"/>
                  <a:gd name="T21" fmla="*/ 31 h 142"/>
                  <a:gd name="T22" fmla="*/ 79 w 144"/>
                  <a:gd name="T23" fmla="*/ 54 h 142"/>
                  <a:gd name="T24" fmla="*/ 82 w 144"/>
                  <a:gd name="T25" fmla="*/ 64 h 142"/>
                  <a:gd name="T26" fmla="*/ 0 w 144"/>
                  <a:gd name="T27" fmla="*/ 63 h 142"/>
                  <a:gd name="T28" fmla="*/ 12 w 144"/>
                  <a:gd name="T29" fmla="*/ 141 h 142"/>
                  <a:gd name="T30" fmla="*/ 23 w 144"/>
                  <a:gd name="T31" fmla="*/ 142 h 142"/>
                  <a:gd name="T32" fmla="*/ 35 w 144"/>
                  <a:gd name="T33" fmla="*/ 142 h 142"/>
                  <a:gd name="T34" fmla="*/ 47 w 144"/>
                  <a:gd name="T35" fmla="*/ 142 h 142"/>
                  <a:gd name="T36" fmla="*/ 59 w 144"/>
                  <a:gd name="T37" fmla="*/ 142 h 142"/>
                  <a:gd name="T38" fmla="*/ 70 w 144"/>
                  <a:gd name="T39" fmla="*/ 142 h 142"/>
                  <a:gd name="T40" fmla="*/ 80 w 144"/>
                  <a:gd name="T41" fmla="*/ 141 h 142"/>
                  <a:gd name="T42" fmla="*/ 87 w 144"/>
                  <a:gd name="T43" fmla="*/ 141 h 142"/>
                  <a:gd name="T44" fmla="*/ 91 w 144"/>
                  <a:gd name="T45" fmla="*/ 141 h 142"/>
                  <a:gd name="T46" fmla="*/ 99 w 144"/>
                  <a:gd name="T47" fmla="*/ 141 h 142"/>
                  <a:gd name="T48" fmla="*/ 105 w 144"/>
                  <a:gd name="T49" fmla="*/ 140 h 142"/>
                  <a:gd name="T50" fmla="*/ 111 w 144"/>
                  <a:gd name="T51" fmla="*/ 139 h 142"/>
                  <a:gd name="T52" fmla="*/ 118 w 144"/>
                  <a:gd name="T53" fmla="*/ 137 h 142"/>
                  <a:gd name="T54" fmla="*/ 124 w 144"/>
                  <a:gd name="T55" fmla="*/ 135 h 142"/>
                  <a:gd name="T56" fmla="*/ 132 w 144"/>
                  <a:gd name="T57" fmla="*/ 132 h 142"/>
                  <a:gd name="T58" fmla="*/ 138 w 144"/>
                  <a:gd name="T59" fmla="*/ 130 h 142"/>
                  <a:gd name="T60" fmla="*/ 144 w 144"/>
                  <a:gd name="T61" fmla="*/ 127 h 142"/>
                  <a:gd name="T62" fmla="*/ 122 w 144"/>
                  <a:gd name="T63" fmla="*/ 65 h 14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</a:cxnLst>
                <a:rect l="0" t="0" r="r" b="b"/>
                <a:pathLst>
                  <a:path w="144" h="142">
                    <a:moveTo>
                      <a:pt x="122" y="65"/>
                    </a:moveTo>
                    <a:lnTo>
                      <a:pt x="116" y="54"/>
                    </a:lnTo>
                    <a:lnTo>
                      <a:pt x="109" y="42"/>
                    </a:lnTo>
                    <a:lnTo>
                      <a:pt x="103" y="31"/>
                    </a:lnTo>
                    <a:lnTo>
                      <a:pt x="96" y="21"/>
                    </a:lnTo>
                    <a:lnTo>
                      <a:pt x="89" y="12"/>
                    </a:lnTo>
                    <a:lnTo>
                      <a:pt x="83" y="5"/>
                    </a:lnTo>
                    <a:lnTo>
                      <a:pt x="78" y="1"/>
                    </a:lnTo>
                    <a:lnTo>
                      <a:pt x="72" y="0"/>
                    </a:lnTo>
                    <a:lnTo>
                      <a:pt x="68" y="10"/>
                    </a:lnTo>
                    <a:lnTo>
                      <a:pt x="72" y="31"/>
                    </a:lnTo>
                    <a:lnTo>
                      <a:pt x="79" y="54"/>
                    </a:lnTo>
                    <a:lnTo>
                      <a:pt x="82" y="64"/>
                    </a:lnTo>
                    <a:lnTo>
                      <a:pt x="0" y="63"/>
                    </a:lnTo>
                    <a:lnTo>
                      <a:pt x="12" y="141"/>
                    </a:lnTo>
                    <a:lnTo>
                      <a:pt x="23" y="142"/>
                    </a:lnTo>
                    <a:lnTo>
                      <a:pt x="35" y="142"/>
                    </a:lnTo>
                    <a:lnTo>
                      <a:pt x="47" y="142"/>
                    </a:lnTo>
                    <a:lnTo>
                      <a:pt x="59" y="142"/>
                    </a:lnTo>
                    <a:lnTo>
                      <a:pt x="70" y="142"/>
                    </a:lnTo>
                    <a:lnTo>
                      <a:pt x="80" y="141"/>
                    </a:lnTo>
                    <a:lnTo>
                      <a:pt x="87" y="141"/>
                    </a:lnTo>
                    <a:lnTo>
                      <a:pt x="91" y="141"/>
                    </a:lnTo>
                    <a:lnTo>
                      <a:pt x="99" y="141"/>
                    </a:lnTo>
                    <a:lnTo>
                      <a:pt x="105" y="140"/>
                    </a:lnTo>
                    <a:lnTo>
                      <a:pt x="111" y="139"/>
                    </a:lnTo>
                    <a:lnTo>
                      <a:pt x="118" y="137"/>
                    </a:lnTo>
                    <a:lnTo>
                      <a:pt x="124" y="135"/>
                    </a:lnTo>
                    <a:lnTo>
                      <a:pt x="132" y="132"/>
                    </a:lnTo>
                    <a:lnTo>
                      <a:pt x="138" y="130"/>
                    </a:lnTo>
                    <a:lnTo>
                      <a:pt x="144" y="127"/>
                    </a:lnTo>
                    <a:lnTo>
                      <a:pt x="122" y="65"/>
                    </a:lnTo>
                    <a:close/>
                  </a:path>
                </a:pathLst>
              </a:custGeom>
              <a:solidFill>
                <a:srgbClr val="AFAA75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9" name="Freeform 41"/>
              <xdr:cNvSpPr>
                <a:spLocks/>
              </xdr:cNvSpPr>
            </xdr:nvSpPr>
            <xdr:spPr bwMode="auto">
              <a:xfrm>
                <a:off x="1207" y="272"/>
                <a:ext cx="6" cy="13"/>
              </a:xfrm>
              <a:custGeom>
                <a:avLst/>
                <a:gdLst>
                  <a:gd name="T0" fmla="*/ 64 w 64"/>
                  <a:gd name="T1" fmla="*/ 73 h 148"/>
                  <a:gd name="T2" fmla="*/ 63 w 64"/>
                  <a:gd name="T3" fmla="*/ 58 h 148"/>
                  <a:gd name="T4" fmla="*/ 61 w 64"/>
                  <a:gd name="T5" fmla="*/ 44 h 148"/>
                  <a:gd name="T6" fmla="*/ 57 w 64"/>
                  <a:gd name="T7" fmla="*/ 31 h 148"/>
                  <a:gd name="T8" fmla="*/ 53 w 64"/>
                  <a:gd name="T9" fmla="*/ 20 h 148"/>
                  <a:gd name="T10" fmla="*/ 49 w 64"/>
                  <a:gd name="T11" fmla="*/ 11 h 148"/>
                  <a:gd name="T12" fmla="*/ 43 w 64"/>
                  <a:gd name="T13" fmla="*/ 5 h 148"/>
                  <a:gd name="T14" fmla="*/ 37 w 64"/>
                  <a:gd name="T15" fmla="*/ 1 h 148"/>
                  <a:gd name="T16" fmla="*/ 31 w 64"/>
                  <a:gd name="T17" fmla="*/ 0 h 148"/>
                  <a:gd name="T18" fmla="*/ 25 w 64"/>
                  <a:gd name="T19" fmla="*/ 1 h 148"/>
                  <a:gd name="T20" fmla="*/ 18 w 64"/>
                  <a:gd name="T21" fmla="*/ 5 h 148"/>
                  <a:gd name="T22" fmla="*/ 13 w 64"/>
                  <a:gd name="T23" fmla="*/ 12 h 148"/>
                  <a:gd name="T24" fmla="*/ 9 w 64"/>
                  <a:gd name="T25" fmla="*/ 21 h 148"/>
                  <a:gd name="T26" fmla="*/ 4 w 64"/>
                  <a:gd name="T27" fmla="*/ 32 h 148"/>
                  <a:gd name="T28" fmla="*/ 2 w 64"/>
                  <a:gd name="T29" fmla="*/ 45 h 148"/>
                  <a:gd name="T30" fmla="*/ 0 w 64"/>
                  <a:gd name="T31" fmla="*/ 59 h 148"/>
                  <a:gd name="T32" fmla="*/ 0 w 64"/>
                  <a:gd name="T33" fmla="*/ 74 h 148"/>
                  <a:gd name="T34" fmla="*/ 1 w 64"/>
                  <a:gd name="T35" fmla="*/ 88 h 148"/>
                  <a:gd name="T36" fmla="*/ 2 w 64"/>
                  <a:gd name="T37" fmla="*/ 102 h 148"/>
                  <a:gd name="T38" fmla="*/ 6 w 64"/>
                  <a:gd name="T39" fmla="*/ 115 h 148"/>
                  <a:gd name="T40" fmla="*/ 10 w 64"/>
                  <a:gd name="T41" fmla="*/ 126 h 148"/>
                  <a:gd name="T42" fmla="*/ 15 w 64"/>
                  <a:gd name="T43" fmla="*/ 135 h 148"/>
                  <a:gd name="T44" fmla="*/ 20 w 64"/>
                  <a:gd name="T45" fmla="*/ 142 h 148"/>
                  <a:gd name="T46" fmla="*/ 27 w 64"/>
                  <a:gd name="T47" fmla="*/ 147 h 148"/>
                  <a:gd name="T48" fmla="*/ 33 w 64"/>
                  <a:gd name="T49" fmla="*/ 148 h 148"/>
                  <a:gd name="T50" fmla="*/ 45 w 64"/>
                  <a:gd name="T51" fmla="*/ 141 h 148"/>
                  <a:gd name="T52" fmla="*/ 55 w 64"/>
                  <a:gd name="T53" fmla="*/ 125 h 148"/>
                  <a:gd name="T54" fmla="*/ 62 w 64"/>
                  <a:gd name="T55" fmla="*/ 102 h 148"/>
                  <a:gd name="T56" fmla="*/ 64 w 64"/>
                  <a:gd name="T57" fmla="*/ 73 h 14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</a:cxnLst>
                <a:rect l="0" t="0" r="r" b="b"/>
                <a:pathLst>
                  <a:path w="64" h="148">
                    <a:moveTo>
                      <a:pt x="64" y="73"/>
                    </a:moveTo>
                    <a:lnTo>
                      <a:pt x="63" y="58"/>
                    </a:lnTo>
                    <a:lnTo>
                      <a:pt x="61" y="44"/>
                    </a:lnTo>
                    <a:lnTo>
                      <a:pt x="57" y="31"/>
                    </a:lnTo>
                    <a:lnTo>
                      <a:pt x="53" y="20"/>
                    </a:lnTo>
                    <a:lnTo>
                      <a:pt x="49" y="11"/>
                    </a:lnTo>
                    <a:lnTo>
                      <a:pt x="43" y="5"/>
                    </a:lnTo>
                    <a:lnTo>
                      <a:pt x="37" y="1"/>
                    </a:lnTo>
                    <a:lnTo>
                      <a:pt x="31" y="0"/>
                    </a:lnTo>
                    <a:lnTo>
                      <a:pt x="25" y="1"/>
                    </a:lnTo>
                    <a:lnTo>
                      <a:pt x="18" y="5"/>
                    </a:lnTo>
                    <a:lnTo>
                      <a:pt x="13" y="12"/>
                    </a:lnTo>
                    <a:lnTo>
                      <a:pt x="9" y="21"/>
                    </a:lnTo>
                    <a:lnTo>
                      <a:pt x="4" y="32"/>
                    </a:lnTo>
                    <a:lnTo>
                      <a:pt x="2" y="45"/>
                    </a:lnTo>
                    <a:lnTo>
                      <a:pt x="0" y="59"/>
                    </a:lnTo>
                    <a:lnTo>
                      <a:pt x="0" y="74"/>
                    </a:lnTo>
                    <a:lnTo>
                      <a:pt x="1" y="88"/>
                    </a:lnTo>
                    <a:lnTo>
                      <a:pt x="2" y="102"/>
                    </a:lnTo>
                    <a:lnTo>
                      <a:pt x="6" y="115"/>
                    </a:lnTo>
                    <a:lnTo>
                      <a:pt x="10" y="126"/>
                    </a:lnTo>
                    <a:lnTo>
                      <a:pt x="15" y="135"/>
                    </a:lnTo>
                    <a:lnTo>
                      <a:pt x="20" y="142"/>
                    </a:lnTo>
                    <a:lnTo>
                      <a:pt x="27" y="147"/>
                    </a:lnTo>
                    <a:lnTo>
                      <a:pt x="33" y="148"/>
                    </a:lnTo>
                    <a:lnTo>
                      <a:pt x="45" y="141"/>
                    </a:lnTo>
                    <a:lnTo>
                      <a:pt x="55" y="125"/>
                    </a:lnTo>
                    <a:lnTo>
                      <a:pt x="62" y="102"/>
                    </a:lnTo>
                    <a:lnTo>
                      <a:pt x="64" y="73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0" name="Freeform 42"/>
              <xdr:cNvSpPr>
                <a:spLocks/>
              </xdr:cNvSpPr>
            </xdr:nvSpPr>
            <xdr:spPr bwMode="auto">
              <a:xfrm>
                <a:off x="1091" y="208"/>
                <a:ext cx="30" cy="106"/>
              </a:xfrm>
              <a:custGeom>
                <a:avLst/>
                <a:gdLst>
                  <a:gd name="T0" fmla="*/ 332 w 332"/>
                  <a:gd name="T1" fmla="*/ 1143 h 1157"/>
                  <a:gd name="T2" fmla="*/ 58 w 332"/>
                  <a:gd name="T3" fmla="*/ 0 h 1157"/>
                  <a:gd name="T4" fmla="*/ 0 w 332"/>
                  <a:gd name="T5" fmla="*/ 13 h 1157"/>
                  <a:gd name="T6" fmla="*/ 274 w 332"/>
                  <a:gd name="T7" fmla="*/ 1157 h 1157"/>
                  <a:gd name="T8" fmla="*/ 332 w 332"/>
                  <a:gd name="T9" fmla="*/ 1143 h 115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332" h="1157">
                    <a:moveTo>
                      <a:pt x="332" y="1143"/>
                    </a:moveTo>
                    <a:lnTo>
                      <a:pt x="58" y="0"/>
                    </a:lnTo>
                    <a:lnTo>
                      <a:pt x="0" y="13"/>
                    </a:lnTo>
                    <a:lnTo>
                      <a:pt x="274" y="1157"/>
                    </a:lnTo>
                    <a:lnTo>
                      <a:pt x="332" y="1143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1" name="Freeform 43"/>
              <xdr:cNvSpPr>
                <a:spLocks/>
              </xdr:cNvSpPr>
            </xdr:nvSpPr>
            <xdr:spPr bwMode="auto">
              <a:xfrm>
                <a:off x="1089" y="205"/>
                <a:ext cx="9" cy="8"/>
              </a:xfrm>
              <a:custGeom>
                <a:avLst/>
                <a:gdLst>
                  <a:gd name="T0" fmla="*/ 91 w 91"/>
                  <a:gd name="T1" fmla="*/ 77 h 94"/>
                  <a:gd name="T2" fmla="*/ 73 w 91"/>
                  <a:gd name="T3" fmla="*/ 0 h 94"/>
                  <a:gd name="T4" fmla="*/ 0 w 91"/>
                  <a:gd name="T5" fmla="*/ 17 h 94"/>
                  <a:gd name="T6" fmla="*/ 18 w 91"/>
                  <a:gd name="T7" fmla="*/ 94 h 94"/>
                  <a:gd name="T8" fmla="*/ 91 w 91"/>
                  <a:gd name="T9" fmla="*/ 77 h 9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91" h="94">
                    <a:moveTo>
                      <a:pt x="91" y="77"/>
                    </a:moveTo>
                    <a:lnTo>
                      <a:pt x="73" y="0"/>
                    </a:lnTo>
                    <a:lnTo>
                      <a:pt x="0" y="17"/>
                    </a:lnTo>
                    <a:lnTo>
                      <a:pt x="18" y="94"/>
                    </a:lnTo>
                    <a:lnTo>
                      <a:pt x="91" y="77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2" name="Freeform 44"/>
              <xdr:cNvSpPr>
                <a:spLocks/>
              </xdr:cNvSpPr>
            </xdr:nvSpPr>
            <xdr:spPr bwMode="auto">
              <a:xfrm>
                <a:off x="1094" y="212"/>
                <a:ext cx="25" cy="99"/>
              </a:xfrm>
              <a:custGeom>
                <a:avLst/>
                <a:gdLst>
                  <a:gd name="T0" fmla="*/ 275 w 275"/>
                  <a:gd name="T1" fmla="*/ 1085 h 1088"/>
                  <a:gd name="T2" fmla="*/ 14 w 275"/>
                  <a:gd name="T3" fmla="*/ 0 h 1088"/>
                  <a:gd name="T4" fmla="*/ 0 w 275"/>
                  <a:gd name="T5" fmla="*/ 3 h 1088"/>
                  <a:gd name="T6" fmla="*/ 260 w 275"/>
                  <a:gd name="T7" fmla="*/ 1088 h 1088"/>
                  <a:gd name="T8" fmla="*/ 275 w 275"/>
                  <a:gd name="T9" fmla="*/ 1085 h 10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275" h="1088">
                    <a:moveTo>
                      <a:pt x="275" y="1085"/>
                    </a:moveTo>
                    <a:lnTo>
                      <a:pt x="14" y="0"/>
                    </a:lnTo>
                    <a:lnTo>
                      <a:pt x="0" y="3"/>
                    </a:lnTo>
                    <a:lnTo>
                      <a:pt x="260" y="1088"/>
                    </a:lnTo>
                    <a:lnTo>
                      <a:pt x="275" y="1085"/>
                    </a:lnTo>
                    <a:close/>
                  </a:path>
                </a:pathLst>
              </a:custGeom>
              <a:solidFill>
                <a:srgbClr val="D19663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3" name="Freeform 45"/>
              <xdr:cNvSpPr>
                <a:spLocks/>
              </xdr:cNvSpPr>
            </xdr:nvSpPr>
            <xdr:spPr bwMode="auto">
              <a:xfrm>
                <a:off x="1103" y="272"/>
                <a:ext cx="5" cy="8"/>
              </a:xfrm>
              <a:custGeom>
                <a:avLst/>
                <a:gdLst>
                  <a:gd name="T0" fmla="*/ 0 w 54"/>
                  <a:gd name="T1" fmla="*/ 0 h 81"/>
                  <a:gd name="T2" fmla="*/ 7 w 54"/>
                  <a:gd name="T3" fmla="*/ 0 h 81"/>
                  <a:gd name="T4" fmla="*/ 15 w 54"/>
                  <a:gd name="T5" fmla="*/ 2 h 81"/>
                  <a:gd name="T6" fmla="*/ 23 w 54"/>
                  <a:gd name="T7" fmla="*/ 5 h 81"/>
                  <a:gd name="T8" fmla="*/ 32 w 54"/>
                  <a:gd name="T9" fmla="*/ 9 h 81"/>
                  <a:gd name="T10" fmla="*/ 39 w 54"/>
                  <a:gd name="T11" fmla="*/ 15 h 81"/>
                  <a:gd name="T12" fmla="*/ 46 w 54"/>
                  <a:gd name="T13" fmla="*/ 21 h 81"/>
                  <a:gd name="T14" fmla="*/ 51 w 54"/>
                  <a:gd name="T15" fmla="*/ 26 h 81"/>
                  <a:gd name="T16" fmla="*/ 53 w 54"/>
                  <a:gd name="T17" fmla="*/ 33 h 81"/>
                  <a:gd name="T18" fmla="*/ 54 w 54"/>
                  <a:gd name="T19" fmla="*/ 39 h 81"/>
                  <a:gd name="T20" fmla="*/ 54 w 54"/>
                  <a:gd name="T21" fmla="*/ 47 h 81"/>
                  <a:gd name="T22" fmla="*/ 54 w 54"/>
                  <a:gd name="T23" fmla="*/ 56 h 81"/>
                  <a:gd name="T24" fmla="*/ 52 w 54"/>
                  <a:gd name="T25" fmla="*/ 63 h 81"/>
                  <a:gd name="T26" fmla="*/ 49 w 54"/>
                  <a:gd name="T27" fmla="*/ 71 h 81"/>
                  <a:gd name="T28" fmla="*/ 42 w 54"/>
                  <a:gd name="T29" fmla="*/ 77 h 81"/>
                  <a:gd name="T30" fmla="*/ 34 w 54"/>
                  <a:gd name="T31" fmla="*/ 80 h 81"/>
                  <a:gd name="T32" fmla="*/ 21 w 54"/>
                  <a:gd name="T33" fmla="*/ 81 h 81"/>
                  <a:gd name="T34" fmla="*/ 0 w 54"/>
                  <a:gd name="T35" fmla="*/ 0 h 8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54" h="81">
                    <a:moveTo>
                      <a:pt x="0" y="0"/>
                    </a:moveTo>
                    <a:lnTo>
                      <a:pt x="7" y="0"/>
                    </a:lnTo>
                    <a:lnTo>
                      <a:pt x="15" y="2"/>
                    </a:lnTo>
                    <a:lnTo>
                      <a:pt x="23" y="5"/>
                    </a:lnTo>
                    <a:lnTo>
                      <a:pt x="32" y="9"/>
                    </a:lnTo>
                    <a:lnTo>
                      <a:pt x="39" y="15"/>
                    </a:lnTo>
                    <a:lnTo>
                      <a:pt x="46" y="21"/>
                    </a:lnTo>
                    <a:lnTo>
                      <a:pt x="51" y="26"/>
                    </a:lnTo>
                    <a:lnTo>
                      <a:pt x="53" y="33"/>
                    </a:lnTo>
                    <a:lnTo>
                      <a:pt x="54" y="39"/>
                    </a:lnTo>
                    <a:lnTo>
                      <a:pt x="54" y="47"/>
                    </a:lnTo>
                    <a:lnTo>
                      <a:pt x="54" y="56"/>
                    </a:lnTo>
                    <a:lnTo>
                      <a:pt x="52" y="63"/>
                    </a:lnTo>
                    <a:lnTo>
                      <a:pt x="49" y="71"/>
                    </a:lnTo>
                    <a:lnTo>
                      <a:pt x="42" y="77"/>
                    </a:lnTo>
                    <a:lnTo>
                      <a:pt x="34" y="80"/>
                    </a:lnTo>
                    <a:lnTo>
                      <a:pt x="21" y="81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AFAA75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</xdr:grpSp>
      </xdr:grpSp>
      <xdr:pic>
        <xdr:nvPicPr>
          <xdr:cNvPr id="6" name="Imagem 5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448425" y="7000875"/>
            <a:ext cx="4266667" cy="3847619"/>
          </a:xfrm>
          <a:prstGeom prst="rect">
            <a:avLst/>
          </a:prstGeom>
        </xdr:spPr>
      </xdr:pic>
    </xdr:grpSp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133352</xdr:colOff>
      <xdr:row>10</xdr:row>
      <xdr:rowOff>142874</xdr:rowOff>
    </xdr:from>
    <xdr:to>
      <xdr:col>7</xdr:col>
      <xdr:colOff>232357</xdr:colOff>
      <xdr:row>29</xdr:row>
      <xdr:rowOff>142874</xdr:rowOff>
    </xdr:to>
    <xdr:grpSp>
      <xdr:nvGrpSpPr>
        <xdr:cNvPr id="6" name="Agrupar 5"/>
        <xdr:cNvGrpSpPr/>
      </xdr:nvGrpSpPr>
      <xdr:grpSpPr>
        <a:xfrm>
          <a:off x="133352" y="2076449"/>
          <a:ext cx="10024055" cy="3629025"/>
          <a:chOff x="133352" y="2076449"/>
          <a:chExt cx="10024055" cy="3629025"/>
        </a:xfrm>
      </xdr:grpSpPr>
      <xdr:grpSp>
        <xdr:nvGrpSpPr>
          <xdr:cNvPr id="2" name="Agrupar 1"/>
          <xdr:cNvGrpSpPr/>
        </xdr:nvGrpSpPr>
        <xdr:grpSpPr>
          <a:xfrm>
            <a:off x="133352" y="2076449"/>
            <a:ext cx="10024055" cy="3629025"/>
            <a:chOff x="85727" y="2066924"/>
            <a:chExt cx="10024055" cy="3629025"/>
          </a:xfrm>
        </xdr:grpSpPr>
        <xdr:sp macro="" textlink="">
          <xdr:nvSpPr>
            <xdr:cNvPr id="3" name="CaixaDeTexto 2"/>
            <xdr:cNvSpPr txBox="1"/>
          </xdr:nvSpPr>
          <xdr:spPr>
            <a:xfrm>
              <a:off x="85727" y="2066924"/>
              <a:ext cx="9458324" cy="3629025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accent3">
                <a:shade val="50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wrap="square" rtlCol="0" anchor="t"/>
            <a:lstStyle/>
            <a:p>
              <a:r>
                <a:rPr lang="pt-BR" sz="1000" b="0" i="0" u="none" strike="noStrike">
                  <a:solidFill>
                    <a:schemeClr val="lt1"/>
                  </a:solidFill>
                  <a:effectLst/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Busque</a:t>
              </a:r>
              <a:r>
                <a:rPr lang="pt-BR" sz="1000" b="0" i="0" u="none" strike="noStrike" baseline="0">
                  <a:solidFill>
                    <a:schemeClr val="lt1"/>
                  </a:solidFill>
                  <a:effectLst/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na </a:t>
              </a:r>
              <a:r>
                <a:rPr lang="pt-BR" sz="1000" b="1" i="0" u="none" strike="noStrike" baseline="0">
                  <a:solidFill>
                    <a:schemeClr val="lt1"/>
                  </a:solidFill>
                  <a:effectLst/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TblBaseMultas </a:t>
              </a:r>
              <a:r>
                <a:rPr lang="pt-BR" sz="1000" b="0" i="0" u="none" strike="noStrike" baseline="0">
                  <a:solidFill>
                    <a:schemeClr val="lt1"/>
                  </a:solidFill>
                  <a:effectLst/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de acordo com o Código</a:t>
              </a:r>
            </a:p>
            <a:p>
              <a:endParaRPr lang="pt-BR" sz="1000" b="1" i="0" u="none" strike="noStrike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r>
                <a:rPr lang="pt-BR" sz="1000" b="0" i="0" u="none" strike="noStrike" baseline="0">
                  <a:solidFill>
                    <a:schemeClr val="lt1"/>
                  </a:solidFill>
                  <a:effectLst/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Descrição, Gravidade, Pontos, Competência.</a:t>
              </a:r>
            </a:p>
            <a:p>
              <a:endParaRPr lang="pt-BR" sz="1000" b="0" i="0" u="none" strike="noStrike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r>
                <a:rPr lang="pt-BR" sz="1000" b="1" i="0" u="none" strike="noStrike" baseline="0">
                  <a:solidFill>
                    <a:schemeClr val="lt1"/>
                  </a:solidFill>
                  <a:effectLst/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Valor</a:t>
              </a:r>
              <a:r>
                <a:rPr lang="pt-BR" sz="1000" b="0" i="0" u="none" strike="noStrike" baseline="0">
                  <a:solidFill>
                    <a:schemeClr val="lt1"/>
                  </a:solidFill>
                  <a:effectLst/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- Quando a competência for Estadual e o pagamento for antecipado, aplique 10% de desconto sobre o valor, caso contrário, matenha o mesmo valor. Arredonde o valor de forma justa, com intervalo de R$ 0,50.</a:t>
              </a:r>
            </a:p>
            <a:p>
              <a:endParaRPr lang="pt-BR" sz="1000" b="0" i="0" u="none" strike="noStrike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r>
                <a:rPr lang="pt-BR" sz="1000" b="0" i="0" u="none" strike="noStrike" baseline="0">
                  <a:solidFill>
                    <a:schemeClr val="lt1"/>
                  </a:solidFill>
                  <a:effectLst/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Caso o código de alguma multa não seja localizado, apresente o texto </a:t>
              </a:r>
              <a:r>
                <a:rPr lang="pt-BR" sz="1000" b="1" i="0" u="none" strike="noStrike" baseline="0">
                  <a:solidFill>
                    <a:schemeClr val="lt1"/>
                  </a:solidFill>
                  <a:effectLst/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Indisponível.</a:t>
              </a:r>
              <a:endParaRPr lang="pt-BR" sz="1000" b="0" i="0" u="none" strike="noStrike" baseline="0">
                <a:solidFill>
                  <a:schemeClr val="lt1"/>
                </a:solidFill>
                <a:effectLst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  <xdr:grpSp>
          <xdr:nvGrpSpPr>
            <xdr:cNvPr id="8" name="Group 5"/>
            <xdr:cNvGrpSpPr>
              <a:grpSpLocks noChangeAspect="1"/>
            </xdr:cNvGrpSpPr>
          </xdr:nvGrpSpPr>
          <xdr:grpSpPr bwMode="auto">
            <a:xfrm>
              <a:off x="9029700" y="2276475"/>
              <a:ext cx="1080082" cy="1190625"/>
              <a:chOff x="1063" y="187"/>
              <a:chExt cx="160" cy="191"/>
            </a:xfrm>
          </xdr:grpSpPr>
          <xdr:sp macro="" textlink="">
            <xdr:nvSpPr>
              <xdr:cNvPr id="9" name="AutoShape 4"/>
              <xdr:cNvSpPr>
                <a:spLocks noChangeAspect="1" noChangeArrowheads="1" noTextEdit="1"/>
              </xdr:cNvSpPr>
            </xdr:nvSpPr>
            <xdr:spPr bwMode="auto">
              <a:xfrm>
                <a:off x="1063" y="187"/>
                <a:ext cx="160" cy="19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" name="Freeform 12"/>
              <xdr:cNvSpPr>
                <a:spLocks/>
              </xdr:cNvSpPr>
            </xdr:nvSpPr>
            <xdr:spPr bwMode="auto">
              <a:xfrm>
                <a:off x="1179" y="195"/>
                <a:ext cx="11" cy="8"/>
              </a:xfrm>
              <a:custGeom>
                <a:avLst/>
                <a:gdLst>
                  <a:gd name="T0" fmla="*/ 62 w 122"/>
                  <a:gd name="T1" fmla="*/ 84 h 84"/>
                  <a:gd name="T2" fmla="*/ 74 w 122"/>
                  <a:gd name="T3" fmla="*/ 83 h 84"/>
                  <a:gd name="T4" fmla="*/ 85 w 122"/>
                  <a:gd name="T5" fmla="*/ 81 h 84"/>
                  <a:gd name="T6" fmla="*/ 96 w 122"/>
                  <a:gd name="T7" fmla="*/ 77 h 84"/>
                  <a:gd name="T8" fmla="*/ 105 w 122"/>
                  <a:gd name="T9" fmla="*/ 72 h 84"/>
                  <a:gd name="T10" fmla="*/ 111 w 122"/>
                  <a:gd name="T11" fmla="*/ 65 h 84"/>
                  <a:gd name="T12" fmla="*/ 118 w 122"/>
                  <a:gd name="T13" fmla="*/ 59 h 84"/>
                  <a:gd name="T14" fmla="*/ 121 w 122"/>
                  <a:gd name="T15" fmla="*/ 51 h 84"/>
                  <a:gd name="T16" fmla="*/ 122 w 122"/>
                  <a:gd name="T17" fmla="*/ 42 h 84"/>
                  <a:gd name="T18" fmla="*/ 121 w 122"/>
                  <a:gd name="T19" fmla="*/ 34 h 84"/>
                  <a:gd name="T20" fmla="*/ 118 w 122"/>
                  <a:gd name="T21" fmla="*/ 25 h 84"/>
                  <a:gd name="T22" fmla="*/ 111 w 122"/>
                  <a:gd name="T23" fmla="*/ 19 h 84"/>
                  <a:gd name="T24" fmla="*/ 105 w 122"/>
                  <a:gd name="T25" fmla="*/ 13 h 84"/>
                  <a:gd name="T26" fmla="*/ 96 w 122"/>
                  <a:gd name="T27" fmla="*/ 7 h 84"/>
                  <a:gd name="T28" fmla="*/ 85 w 122"/>
                  <a:gd name="T29" fmla="*/ 3 h 84"/>
                  <a:gd name="T30" fmla="*/ 74 w 122"/>
                  <a:gd name="T31" fmla="*/ 1 h 84"/>
                  <a:gd name="T32" fmla="*/ 62 w 122"/>
                  <a:gd name="T33" fmla="*/ 0 h 84"/>
                  <a:gd name="T34" fmla="*/ 49 w 122"/>
                  <a:gd name="T35" fmla="*/ 1 h 84"/>
                  <a:gd name="T36" fmla="*/ 37 w 122"/>
                  <a:gd name="T37" fmla="*/ 3 h 84"/>
                  <a:gd name="T38" fmla="*/ 28 w 122"/>
                  <a:gd name="T39" fmla="*/ 7 h 84"/>
                  <a:gd name="T40" fmla="*/ 18 w 122"/>
                  <a:gd name="T41" fmla="*/ 13 h 84"/>
                  <a:gd name="T42" fmla="*/ 11 w 122"/>
                  <a:gd name="T43" fmla="*/ 19 h 84"/>
                  <a:gd name="T44" fmla="*/ 6 w 122"/>
                  <a:gd name="T45" fmla="*/ 25 h 84"/>
                  <a:gd name="T46" fmla="*/ 1 w 122"/>
                  <a:gd name="T47" fmla="*/ 34 h 84"/>
                  <a:gd name="T48" fmla="*/ 0 w 122"/>
                  <a:gd name="T49" fmla="*/ 42 h 84"/>
                  <a:gd name="T50" fmla="*/ 1 w 122"/>
                  <a:gd name="T51" fmla="*/ 51 h 84"/>
                  <a:gd name="T52" fmla="*/ 6 w 122"/>
                  <a:gd name="T53" fmla="*/ 59 h 84"/>
                  <a:gd name="T54" fmla="*/ 11 w 122"/>
                  <a:gd name="T55" fmla="*/ 65 h 84"/>
                  <a:gd name="T56" fmla="*/ 18 w 122"/>
                  <a:gd name="T57" fmla="*/ 72 h 84"/>
                  <a:gd name="T58" fmla="*/ 28 w 122"/>
                  <a:gd name="T59" fmla="*/ 77 h 84"/>
                  <a:gd name="T60" fmla="*/ 37 w 122"/>
                  <a:gd name="T61" fmla="*/ 81 h 84"/>
                  <a:gd name="T62" fmla="*/ 49 w 122"/>
                  <a:gd name="T63" fmla="*/ 83 h 84"/>
                  <a:gd name="T64" fmla="*/ 62 w 122"/>
                  <a:gd name="T65" fmla="*/ 84 h 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</a:cxnLst>
                <a:rect l="0" t="0" r="r" b="b"/>
                <a:pathLst>
                  <a:path w="122" h="84">
                    <a:moveTo>
                      <a:pt x="62" y="84"/>
                    </a:moveTo>
                    <a:lnTo>
                      <a:pt x="74" y="83"/>
                    </a:lnTo>
                    <a:lnTo>
                      <a:pt x="85" y="81"/>
                    </a:lnTo>
                    <a:lnTo>
                      <a:pt x="96" y="77"/>
                    </a:lnTo>
                    <a:lnTo>
                      <a:pt x="105" y="72"/>
                    </a:lnTo>
                    <a:lnTo>
                      <a:pt x="111" y="65"/>
                    </a:lnTo>
                    <a:lnTo>
                      <a:pt x="118" y="59"/>
                    </a:lnTo>
                    <a:lnTo>
                      <a:pt x="121" y="51"/>
                    </a:lnTo>
                    <a:lnTo>
                      <a:pt x="122" y="42"/>
                    </a:lnTo>
                    <a:lnTo>
                      <a:pt x="121" y="34"/>
                    </a:lnTo>
                    <a:lnTo>
                      <a:pt x="118" y="25"/>
                    </a:lnTo>
                    <a:lnTo>
                      <a:pt x="111" y="19"/>
                    </a:lnTo>
                    <a:lnTo>
                      <a:pt x="105" y="13"/>
                    </a:lnTo>
                    <a:lnTo>
                      <a:pt x="96" y="7"/>
                    </a:lnTo>
                    <a:lnTo>
                      <a:pt x="85" y="3"/>
                    </a:lnTo>
                    <a:lnTo>
                      <a:pt x="74" y="1"/>
                    </a:lnTo>
                    <a:lnTo>
                      <a:pt x="62" y="0"/>
                    </a:lnTo>
                    <a:lnTo>
                      <a:pt x="49" y="1"/>
                    </a:lnTo>
                    <a:lnTo>
                      <a:pt x="37" y="3"/>
                    </a:lnTo>
                    <a:lnTo>
                      <a:pt x="28" y="7"/>
                    </a:lnTo>
                    <a:lnTo>
                      <a:pt x="18" y="13"/>
                    </a:lnTo>
                    <a:lnTo>
                      <a:pt x="11" y="19"/>
                    </a:lnTo>
                    <a:lnTo>
                      <a:pt x="6" y="25"/>
                    </a:lnTo>
                    <a:lnTo>
                      <a:pt x="1" y="34"/>
                    </a:lnTo>
                    <a:lnTo>
                      <a:pt x="0" y="42"/>
                    </a:lnTo>
                    <a:lnTo>
                      <a:pt x="1" y="51"/>
                    </a:lnTo>
                    <a:lnTo>
                      <a:pt x="6" y="59"/>
                    </a:lnTo>
                    <a:lnTo>
                      <a:pt x="11" y="65"/>
                    </a:lnTo>
                    <a:lnTo>
                      <a:pt x="18" y="72"/>
                    </a:lnTo>
                    <a:lnTo>
                      <a:pt x="28" y="77"/>
                    </a:lnTo>
                    <a:lnTo>
                      <a:pt x="37" y="81"/>
                    </a:lnTo>
                    <a:lnTo>
                      <a:pt x="49" y="83"/>
                    </a:lnTo>
                    <a:lnTo>
                      <a:pt x="62" y="84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" name="Freeform 13"/>
              <xdr:cNvSpPr>
                <a:spLocks/>
              </xdr:cNvSpPr>
            </xdr:nvSpPr>
            <xdr:spPr bwMode="auto">
              <a:xfrm>
                <a:off x="1100" y="251"/>
                <a:ext cx="113" cy="127"/>
              </a:xfrm>
              <a:custGeom>
                <a:avLst/>
                <a:gdLst>
                  <a:gd name="T0" fmla="*/ 232 w 1250"/>
                  <a:gd name="T1" fmla="*/ 382 h 1395"/>
                  <a:gd name="T2" fmla="*/ 296 w 1250"/>
                  <a:gd name="T3" fmla="*/ 402 h 1395"/>
                  <a:gd name="T4" fmla="*/ 359 w 1250"/>
                  <a:gd name="T5" fmla="*/ 415 h 1395"/>
                  <a:gd name="T6" fmla="*/ 412 w 1250"/>
                  <a:gd name="T7" fmla="*/ 416 h 1395"/>
                  <a:gd name="T8" fmla="*/ 476 w 1250"/>
                  <a:gd name="T9" fmla="*/ 398 h 1395"/>
                  <a:gd name="T10" fmla="*/ 538 w 1250"/>
                  <a:gd name="T11" fmla="*/ 356 h 1395"/>
                  <a:gd name="T12" fmla="*/ 472 w 1250"/>
                  <a:gd name="T13" fmla="*/ 882 h 1395"/>
                  <a:gd name="T14" fmla="*/ 468 w 1250"/>
                  <a:gd name="T15" fmla="*/ 1097 h 1395"/>
                  <a:gd name="T16" fmla="*/ 503 w 1250"/>
                  <a:gd name="T17" fmla="*/ 1216 h 1395"/>
                  <a:gd name="T18" fmla="*/ 672 w 1250"/>
                  <a:gd name="T19" fmla="*/ 1305 h 1395"/>
                  <a:gd name="T20" fmla="*/ 579 w 1250"/>
                  <a:gd name="T21" fmla="*/ 1333 h 1395"/>
                  <a:gd name="T22" fmla="*/ 538 w 1250"/>
                  <a:gd name="T23" fmla="*/ 1394 h 1395"/>
                  <a:gd name="T24" fmla="*/ 808 w 1250"/>
                  <a:gd name="T25" fmla="*/ 1359 h 1395"/>
                  <a:gd name="T26" fmla="*/ 780 w 1250"/>
                  <a:gd name="T27" fmla="*/ 1315 h 1395"/>
                  <a:gd name="T28" fmla="*/ 759 w 1250"/>
                  <a:gd name="T29" fmla="*/ 1181 h 1395"/>
                  <a:gd name="T30" fmla="*/ 764 w 1250"/>
                  <a:gd name="T31" fmla="*/ 900 h 1395"/>
                  <a:gd name="T32" fmla="*/ 895 w 1250"/>
                  <a:gd name="T33" fmla="*/ 1027 h 1395"/>
                  <a:gd name="T34" fmla="*/ 883 w 1250"/>
                  <a:gd name="T35" fmla="*/ 1262 h 1395"/>
                  <a:gd name="T36" fmla="*/ 862 w 1250"/>
                  <a:gd name="T37" fmla="*/ 1329 h 1395"/>
                  <a:gd name="T38" fmla="*/ 840 w 1250"/>
                  <a:gd name="T39" fmla="*/ 1369 h 1395"/>
                  <a:gd name="T40" fmla="*/ 1135 w 1250"/>
                  <a:gd name="T41" fmla="*/ 1377 h 1395"/>
                  <a:gd name="T42" fmla="*/ 1083 w 1250"/>
                  <a:gd name="T43" fmla="*/ 1328 h 1395"/>
                  <a:gd name="T44" fmla="*/ 1076 w 1250"/>
                  <a:gd name="T45" fmla="*/ 1315 h 1395"/>
                  <a:gd name="T46" fmla="*/ 1178 w 1250"/>
                  <a:gd name="T47" fmla="*/ 1182 h 1395"/>
                  <a:gd name="T48" fmla="*/ 1204 w 1250"/>
                  <a:gd name="T49" fmla="*/ 1057 h 1395"/>
                  <a:gd name="T50" fmla="*/ 1177 w 1250"/>
                  <a:gd name="T51" fmla="*/ 836 h 1395"/>
                  <a:gd name="T52" fmla="*/ 1161 w 1250"/>
                  <a:gd name="T53" fmla="*/ 431 h 1395"/>
                  <a:gd name="T54" fmla="*/ 1182 w 1250"/>
                  <a:gd name="T55" fmla="*/ 415 h 1395"/>
                  <a:gd name="T56" fmla="*/ 1224 w 1250"/>
                  <a:gd name="T57" fmla="*/ 374 h 1395"/>
                  <a:gd name="T58" fmla="*/ 1250 w 1250"/>
                  <a:gd name="T59" fmla="*/ 293 h 1395"/>
                  <a:gd name="T60" fmla="*/ 1241 w 1250"/>
                  <a:gd name="T61" fmla="*/ 236 h 1395"/>
                  <a:gd name="T62" fmla="*/ 1213 w 1250"/>
                  <a:gd name="T63" fmla="*/ 182 h 1395"/>
                  <a:gd name="T64" fmla="*/ 1163 w 1250"/>
                  <a:gd name="T65" fmla="*/ 104 h 1395"/>
                  <a:gd name="T66" fmla="*/ 1099 w 1250"/>
                  <a:gd name="T67" fmla="*/ 33 h 1395"/>
                  <a:gd name="T68" fmla="*/ 1047 w 1250"/>
                  <a:gd name="T69" fmla="*/ 6 h 1395"/>
                  <a:gd name="T70" fmla="*/ 1009 w 1250"/>
                  <a:gd name="T71" fmla="*/ 2 h 1395"/>
                  <a:gd name="T72" fmla="*/ 982 w 1250"/>
                  <a:gd name="T73" fmla="*/ 2 h 1395"/>
                  <a:gd name="T74" fmla="*/ 891 w 1250"/>
                  <a:gd name="T75" fmla="*/ 1 h 1395"/>
                  <a:gd name="T76" fmla="*/ 769 w 1250"/>
                  <a:gd name="T77" fmla="*/ 1 h 1395"/>
                  <a:gd name="T78" fmla="*/ 678 w 1250"/>
                  <a:gd name="T79" fmla="*/ 0 h 1395"/>
                  <a:gd name="T80" fmla="*/ 649 w 1250"/>
                  <a:gd name="T81" fmla="*/ 0 h 1395"/>
                  <a:gd name="T82" fmla="*/ 614 w 1250"/>
                  <a:gd name="T83" fmla="*/ 5 h 1395"/>
                  <a:gd name="T84" fmla="*/ 569 w 1250"/>
                  <a:gd name="T85" fmla="*/ 26 h 1395"/>
                  <a:gd name="T86" fmla="*/ 512 w 1250"/>
                  <a:gd name="T87" fmla="*/ 72 h 1395"/>
                  <a:gd name="T88" fmla="*/ 460 w 1250"/>
                  <a:gd name="T89" fmla="*/ 138 h 1395"/>
                  <a:gd name="T90" fmla="*/ 406 w 1250"/>
                  <a:gd name="T91" fmla="*/ 236 h 1395"/>
                  <a:gd name="T92" fmla="*/ 204 w 1250"/>
                  <a:gd name="T93" fmla="*/ 215 h 1395"/>
                  <a:gd name="T94" fmla="*/ 159 w 1250"/>
                  <a:gd name="T95" fmla="*/ 162 h 1395"/>
                  <a:gd name="T96" fmla="*/ 138 w 1250"/>
                  <a:gd name="T97" fmla="*/ 141 h 1395"/>
                  <a:gd name="T98" fmla="*/ 104 w 1250"/>
                  <a:gd name="T99" fmla="*/ 157 h 1395"/>
                  <a:gd name="T100" fmla="*/ 0 w 1250"/>
                  <a:gd name="T101" fmla="*/ 209 h 139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</a:cxnLst>
                <a:rect l="0" t="0" r="r" b="b"/>
                <a:pathLst>
                  <a:path w="1250" h="1395">
                    <a:moveTo>
                      <a:pt x="192" y="363"/>
                    </a:moveTo>
                    <a:lnTo>
                      <a:pt x="205" y="369"/>
                    </a:lnTo>
                    <a:lnTo>
                      <a:pt x="218" y="376"/>
                    </a:lnTo>
                    <a:lnTo>
                      <a:pt x="232" y="382"/>
                    </a:lnTo>
                    <a:lnTo>
                      <a:pt x="248" y="387"/>
                    </a:lnTo>
                    <a:lnTo>
                      <a:pt x="263" y="393"/>
                    </a:lnTo>
                    <a:lnTo>
                      <a:pt x="280" y="398"/>
                    </a:lnTo>
                    <a:lnTo>
                      <a:pt x="296" y="402"/>
                    </a:lnTo>
                    <a:lnTo>
                      <a:pt x="313" y="406"/>
                    </a:lnTo>
                    <a:lnTo>
                      <a:pt x="328" y="410"/>
                    </a:lnTo>
                    <a:lnTo>
                      <a:pt x="344" y="413"/>
                    </a:lnTo>
                    <a:lnTo>
                      <a:pt x="359" y="415"/>
                    </a:lnTo>
                    <a:lnTo>
                      <a:pt x="374" y="416"/>
                    </a:lnTo>
                    <a:lnTo>
                      <a:pt x="388" y="417"/>
                    </a:lnTo>
                    <a:lnTo>
                      <a:pt x="400" y="417"/>
                    </a:lnTo>
                    <a:lnTo>
                      <a:pt x="412" y="416"/>
                    </a:lnTo>
                    <a:lnTo>
                      <a:pt x="423" y="414"/>
                    </a:lnTo>
                    <a:lnTo>
                      <a:pt x="442" y="408"/>
                    </a:lnTo>
                    <a:lnTo>
                      <a:pt x="460" y="403"/>
                    </a:lnTo>
                    <a:lnTo>
                      <a:pt x="476" y="398"/>
                    </a:lnTo>
                    <a:lnTo>
                      <a:pt x="491" y="390"/>
                    </a:lnTo>
                    <a:lnTo>
                      <a:pt x="507" y="382"/>
                    </a:lnTo>
                    <a:lnTo>
                      <a:pt x="522" y="370"/>
                    </a:lnTo>
                    <a:lnTo>
                      <a:pt x="538" y="356"/>
                    </a:lnTo>
                    <a:lnTo>
                      <a:pt x="555" y="337"/>
                    </a:lnTo>
                    <a:lnTo>
                      <a:pt x="455" y="838"/>
                    </a:lnTo>
                    <a:lnTo>
                      <a:pt x="477" y="837"/>
                    </a:lnTo>
                    <a:lnTo>
                      <a:pt x="472" y="882"/>
                    </a:lnTo>
                    <a:lnTo>
                      <a:pt x="467" y="954"/>
                    </a:lnTo>
                    <a:lnTo>
                      <a:pt x="463" y="1027"/>
                    </a:lnTo>
                    <a:lnTo>
                      <a:pt x="464" y="1077"/>
                    </a:lnTo>
                    <a:lnTo>
                      <a:pt x="468" y="1097"/>
                    </a:lnTo>
                    <a:lnTo>
                      <a:pt x="472" y="1123"/>
                    </a:lnTo>
                    <a:lnTo>
                      <a:pt x="480" y="1153"/>
                    </a:lnTo>
                    <a:lnTo>
                      <a:pt x="489" y="1185"/>
                    </a:lnTo>
                    <a:lnTo>
                      <a:pt x="503" y="1216"/>
                    </a:lnTo>
                    <a:lnTo>
                      <a:pt x="521" y="1249"/>
                    </a:lnTo>
                    <a:lnTo>
                      <a:pt x="544" y="1279"/>
                    </a:lnTo>
                    <a:lnTo>
                      <a:pt x="574" y="1305"/>
                    </a:lnTo>
                    <a:lnTo>
                      <a:pt x="672" y="1305"/>
                    </a:lnTo>
                    <a:lnTo>
                      <a:pt x="647" y="1308"/>
                    </a:lnTo>
                    <a:lnTo>
                      <a:pt x="623" y="1314"/>
                    </a:lnTo>
                    <a:lnTo>
                      <a:pt x="599" y="1322"/>
                    </a:lnTo>
                    <a:lnTo>
                      <a:pt x="579" y="1333"/>
                    </a:lnTo>
                    <a:lnTo>
                      <a:pt x="562" y="1345"/>
                    </a:lnTo>
                    <a:lnTo>
                      <a:pt x="550" y="1360"/>
                    </a:lnTo>
                    <a:lnTo>
                      <a:pt x="541" y="1376"/>
                    </a:lnTo>
                    <a:lnTo>
                      <a:pt x="538" y="1394"/>
                    </a:lnTo>
                    <a:lnTo>
                      <a:pt x="812" y="1394"/>
                    </a:lnTo>
                    <a:lnTo>
                      <a:pt x="814" y="1383"/>
                    </a:lnTo>
                    <a:lnTo>
                      <a:pt x="813" y="1371"/>
                    </a:lnTo>
                    <a:lnTo>
                      <a:pt x="808" y="1359"/>
                    </a:lnTo>
                    <a:lnTo>
                      <a:pt x="801" y="1346"/>
                    </a:lnTo>
                    <a:lnTo>
                      <a:pt x="794" y="1335"/>
                    </a:lnTo>
                    <a:lnTo>
                      <a:pt x="787" y="1324"/>
                    </a:lnTo>
                    <a:lnTo>
                      <a:pt x="780" y="1315"/>
                    </a:lnTo>
                    <a:lnTo>
                      <a:pt x="777" y="1308"/>
                    </a:lnTo>
                    <a:lnTo>
                      <a:pt x="771" y="1282"/>
                    </a:lnTo>
                    <a:lnTo>
                      <a:pt x="764" y="1239"/>
                    </a:lnTo>
                    <a:lnTo>
                      <a:pt x="759" y="1181"/>
                    </a:lnTo>
                    <a:lnTo>
                      <a:pt x="756" y="1115"/>
                    </a:lnTo>
                    <a:lnTo>
                      <a:pt x="755" y="1044"/>
                    </a:lnTo>
                    <a:lnTo>
                      <a:pt x="758" y="971"/>
                    </a:lnTo>
                    <a:lnTo>
                      <a:pt x="764" y="900"/>
                    </a:lnTo>
                    <a:lnTo>
                      <a:pt x="777" y="837"/>
                    </a:lnTo>
                    <a:lnTo>
                      <a:pt x="876" y="837"/>
                    </a:lnTo>
                    <a:lnTo>
                      <a:pt x="888" y="938"/>
                    </a:lnTo>
                    <a:lnTo>
                      <a:pt x="895" y="1027"/>
                    </a:lnTo>
                    <a:lnTo>
                      <a:pt x="897" y="1103"/>
                    </a:lnTo>
                    <a:lnTo>
                      <a:pt x="895" y="1167"/>
                    </a:lnTo>
                    <a:lnTo>
                      <a:pt x="889" y="1219"/>
                    </a:lnTo>
                    <a:lnTo>
                      <a:pt x="883" y="1262"/>
                    </a:lnTo>
                    <a:lnTo>
                      <a:pt x="876" y="1295"/>
                    </a:lnTo>
                    <a:lnTo>
                      <a:pt x="869" y="1318"/>
                    </a:lnTo>
                    <a:lnTo>
                      <a:pt x="867" y="1323"/>
                    </a:lnTo>
                    <a:lnTo>
                      <a:pt x="862" y="1329"/>
                    </a:lnTo>
                    <a:lnTo>
                      <a:pt x="857" y="1337"/>
                    </a:lnTo>
                    <a:lnTo>
                      <a:pt x="850" y="1346"/>
                    </a:lnTo>
                    <a:lnTo>
                      <a:pt x="845" y="1357"/>
                    </a:lnTo>
                    <a:lnTo>
                      <a:pt x="840" y="1369"/>
                    </a:lnTo>
                    <a:lnTo>
                      <a:pt x="837" y="1381"/>
                    </a:lnTo>
                    <a:lnTo>
                      <a:pt x="837" y="1395"/>
                    </a:lnTo>
                    <a:lnTo>
                      <a:pt x="1137" y="1395"/>
                    </a:lnTo>
                    <a:lnTo>
                      <a:pt x="1135" y="1377"/>
                    </a:lnTo>
                    <a:lnTo>
                      <a:pt x="1127" y="1361"/>
                    </a:lnTo>
                    <a:lnTo>
                      <a:pt x="1116" y="1348"/>
                    </a:lnTo>
                    <a:lnTo>
                      <a:pt x="1101" y="1337"/>
                    </a:lnTo>
                    <a:lnTo>
                      <a:pt x="1083" y="1328"/>
                    </a:lnTo>
                    <a:lnTo>
                      <a:pt x="1061" y="1321"/>
                    </a:lnTo>
                    <a:lnTo>
                      <a:pt x="1038" y="1317"/>
                    </a:lnTo>
                    <a:lnTo>
                      <a:pt x="1011" y="1314"/>
                    </a:lnTo>
                    <a:lnTo>
                      <a:pt x="1076" y="1315"/>
                    </a:lnTo>
                    <a:lnTo>
                      <a:pt x="1112" y="1285"/>
                    </a:lnTo>
                    <a:lnTo>
                      <a:pt x="1140" y="1252"/>
                    </a:lnTo>
                    <a:lnTo>
                      <a:pt x="1162" y="1217"/>
                    </a:lnTo>
                    <a:lnTo>
                      <a:pt x="1178" y="1182"/>
                    </a:lnTo>
                    <a:lnTo>
                      <a:pt x="1190" y="1149"/>
                    </a:lnTo>
                    <a:lnTo>
                      <a:pt x="1197" y="1115"/>
                    </a:lnTo>
                    <a:lnTo>
                      <a:pt x="1202" y="1084"/>
                    </a:lnTo>
                    <a:lnTo>
                      <a:pt x="1204" y="1057"/>
                    </a:lnTo>
                    <a:lnTo>
                      <a:pt x="1202" y="1013"/>
                    </a:lnTo>
                    <a:lnTo>
                      <a:pt x="1195" y="947"/>
                    </a:lnTo>
                    <a:lnTo>
                      <a:pt x="1187" y="880"/>
                    </a:lnTo>
                    <a:lnTo>
                      <a:pt x="1177" y="836"/>
                    </a:lnTo>
                    <a:lnTo>
                      <a:pt x="1224" y="834"/>
                    </a:lnTo>
                    <a:lnTo>
                      <a:pt x="1151" y="436"/>
                    </a:lnTo>
                    <a:lnTo>
                      <a:pt x="1156" y="434"/>
                    </a:lnTo>
                    <a:lnTo>
                      <a:pt x="1161" y="431"/>
                    </a:lnTo>
                    <a:lnTo>
                      <a:pt x="1167" y="428"/>
                    </a:lnTo>
                    <a:lnTo>
                      <a:pt x="1172" y="423"/>
                    </a:lnTo>
                    <a:lnTo>
                      <a:pt x="1177" y="419"/>
                    </a:lnTo>
                    <a:lnTo>
                      <a:pt x="1182" y="415"/>
                    </a:lnTo>
                    <a:lnTo>
                      <a:pt x="1189" y="411"/>
                    </a:lnTo>
                    <a:lnTo>
                      <a:pt x="1195" y="405"/>
                    </a:lnTo>
                    <a:lnTo>
                      <a:pt x="1211" y="390"/>
                    </a:lnTo>
                    <a:lnTo>
                      <a:pt x="1224" y="374"/>
                    </a:lnTo>
                    <a:lnTo>
                      <a:pt x="1234" y="356"/>
                    </a:lnTo>
                    <a:lnTo>
                      <a:pt x="1243" y="337"/>
                    </a:lnTo>
                    <a:lnTo>
                      <a:pt x="1248" y="315"/>
                    </a:lnTo>
                    <a:lnTo>
                      <a:pt x="1250" y="293"/>
                    </a:lnTo>
                    <a:lnTo>
                      <a:pt x="1249" y="269"/>
                    </a:lnTo>
                    <a:lnTo>
                      <a:pt x="1244" y="245"/>
                    </a:lnTo>
                    <a:lnTo>
                      <a:pt x="1243" y="242"/>
                    </a:lnTo>
                    <a:lnTo>
                      <a:pt x="1241" y="236"/>
                    </a:lnTo>
                    <a:lnTo>
                      <a:pt x="1235" y="227"/>
                    </a:lnTo>
                    <a:lnTo>
                      <a:pt x="1230" y="214"/>
                    </a:lnTo>
                    <a:lnTo>
                      <a:pt x="1222" y="199"/>
                    </a:lnTo>
                    <a:lnTo>
                      <a:pt x="1213" y="182"/>
                    </a:lnTo>
                    <a:lnTo>
                      <a:pt x="1203" y="163"/>
                    </a:lnTo>
                    <a:lnTo>
                      <a:pt x="1191" y="143"/>
                    </a:lnTo>
                    <a:lnTo>
                      <a:pt x="1178" y="124"/>
                    </a:lnTo>
                    <a:lnTo>
                      <a:pt x="1163" y="104"/>
                    </a:lnTo>
                    <a:lnTo>
                      <a:pt x="1149" y="84"/>
                    </a:lnTo>
                    <a:lnTo>
                      <a:pt x="1133" y="65"/>
                    </a:lnTo>
                    <a:lnTo>
                      <a:pt x="1117" y="48"/>
                    </a:lnTo>
                    <a:lnTo>
                      <a:pt x="1099" y="33"/>
                    </a:lnTo>
                    <a:lnTo>
                      <a:pt x="1081" y="20"/>
                    </a:lnTo>
                    <a:lnTo>
                      <a:pt x="1063" y="11"/>
                    </a:lnTo>
                    <a:lnTo>
                      <a:pt x="1055" y="8"/>
                    </a:lnTo>
                    <a:lnTo>
                      <a:pt x="1047" y="6"/>
                    </a:lnTo>
                    <a:lnTo>
                      <a:pt x="1038" y="5"/>
                    </a:lnTo>
                    <a:lnTo>
                      <a:pt x="1028" y="3"/>
                    </a:lnTo>
                    <a:lnTo>
                      <a:pt x="1017" y="2"/>
                    </a:lnTo>
                    <a:lnTo>
                      <a:pt x="1009" y="2"/>
                    </a:lnTo>
                    <a:lnTo>
                      <a:pt x="1002" y="2"/>
                    </a:lnTo>
                    <a:lnTo>
                      <a:pt x="996" y="2"/>
                    </a:lnTo>
                    <a:lnTo>
                      <a:pt x="992" y="2"/>
                    </a:lnTo>
                    <a:lnTo>
                      <a:pt x="982" y="2"/>
                    </a:lnTo>
                    <a:lnTo>
                      <a:pt x="966" y="2"/>
                    </a:lnTo>
                    <a:lnTo>
                      <a:pt x="944" y="2"/>
                    </a:lnTo>
                    <a:lnTo>
                      <a:pt x="919" y="2"/>
                    </a:lnTo>
                    <a:lnTo>
                      <a:pt x="891" y="1"/>
                    </a:lnTo>
                    <a:lnTo>
                      <a:pt x="861" y="1"/>
                    </a:lnTo>
                    <a:lnTo>
                      <a:pt x="830" y="1"/>
                    </a:lnTo>
                    <a:lnTo>
                      <a:pt x="799" y="1"/>
                    </a:lnTo>
                    <a:lnTo>
                      <a:pt x="769" y="1"/>
                    </a:lnTo>
                    <a:lnTo>
                      <a:pt x="741" y="0"/>
                    </a:lnTo>
                    <a:lnTo>
                      <a:pt x="716" y="0"/>
                    </a:lnTo>
                    <a:lnTo>
                      <a:pt x="694" y="0"/>
                    </a:lnTo>
                    <a:lnTo>
                      <a:pt x="678" y="0"/>
                    </a:lnTo>
                    <a:lnTo>
                      <a:pt x="667" y="0"/>
                    </a:lnTo>
                    <a:lnTo>
                      <a:pt x="663" y="0"/>
                    </a:lnTo>
                    <a:lnTo>
                      <a:pt x="657" y="0"/>
                    </a:lnTo>
                    <a:lnTo>
                      <a:pt x="649" y="0"/>
                    </a:lnTo>
                    <a:lnTo>
                      <a:pt x="641" y="0"/>
                    </a:lnTo>
                    <a:lnTo>
                      <a:pt x="632" y="1"/>
                    </a:lnTo>
                    <a:lnTo>
                      <a:pt x="623" y="3"/>
                    </a:lnTo>
                    <a:lnTo>
                      <a:pt x="614" y="5"/>
                    </a:lnTo>
                    <a:lnTo>
                      <a:pt x="607" y="7"/>
                    </a:lnTo>
                    <a:lnTo>
                      <a:pt x="599" y="9"/>
                    </a:lnTo>
                    <a:lnTo>
                      <a:pt x="585" y="15"/>
                    </a:lnTo>
                    <a:lnTo>
                      <a:pt x="569" y="26"/>
                    </a:lnTo>
                    <a:lnTo>
                      <a:pt x="553" y="37"/>
                    </a:lnTo>
                    <a:lnTo>
                      <a:pt x="537" y="50"/>
                    </a:lnTo>
                    <a:lnTo>
                      <a:pt x="523" y="62"/>
                    </a:lnTo>
                    <a:lnTo>
                      <a:pt x="512" y="72"/>
                    </a:lnTo>
                    <a:lnTo>
                      <a:pt x="505" y="80"/>
                    </a:lnTo>
                    <a:lnTo>
                      <a:pt x="502" y="82"/>
                    </a:lnTo>
                    <a:lnTo>
                      <a:pt x="480" y="109"/>
                    </a:lnTo>
                    <a:lnTo>
                      <a:pt x="460" y="138"/>
                    </a:lnTo>
                    <a:lnTo>
                      <a:pt x="442" y="165"/>
                    </a:lnTo>
                    <a:lnTo>
                      <a:pt x="427" y="192"/>
                    </a:lnTo>
                    <a:lnTo>
                      <a:pt x="415" y="216"/>
                    </a:lnTo>
                    <a:lnTo>
                      <a:pt x="406" y="236"/>
                    </a:lnTo>
                    <a:lnTo>
                      <a:pt x="399" y="251"/>
                    </a:lnTo>
                    <a:lnTo>
                      <a:pt x="395" y="260"/>
                    </a:lnTo>
                    <a:lnTo>
                      <a:pt x="214" y="230"/>
                    </a:lnTo>
                    <a:lnTo>
                      <a:pt x="204" y="215"/>
                    </a:lnTo>
                    <a:lnTo>
                      <a:pt x="192" y="200"/>
                    </a:lnTo>
                    <a:lnTo>
                      <a:pt x="180" y="186"/>
                    </a:lnTo>
                    <a:lnTo>
                      <a:pt x="169" y="174"/>
                    </a:lnTo>
                    <a:lnTo>
                      <a:pt x="159" y="162"/>
                    </a:lnTo>
                    <a:lnTo>
                      <a:pt x="152" y="154"/>
                    </a:lnTo>
                    <a:lnTo>
                      <a:pt x="146" y="148"/>
                    </a:lnTo>
                    <a:lnTo>
                      <a:pt x="144" y="146"/>
                    </a:lnTo>
                    <a:lnTo>
                      <a:pt x="138" y="141"/>
                    </a:lnTo>
                    <a:lnTo>
                      <a:pt x="129" y="138"/>
                    </a:lnTo>
                    <a:lnTo>
                      <a:pt x="121" y="137"/>
                    </a:lnTo>
                    <a:lnTo>
                      <a:pt x="114" y="139"/>
                    </a:lnTo>
                    <a:lnTo>
                      <a:pt x="104" y="157"/>
                    </a:lnTo>
                    <a:lnTo>
                      <a:pt x="103" y="180"/>
                    </a:lnTo>
                    <a:lnTo>
                      <a:pt x="106" y="201"/>
                    </a:lnTo>
                    <a:lnTo>
                      <a:pt x="108" y="210"/>
                    </a:lnTo>
                    <a:lnTo>
                      <a:pt x="0" y="209"/>
                    </a:lnTo>
                    <a:lnTo>
                      <a:pt x="32" y="341"/>
                    </a:lnTo>
                    <a:lnTo>
                      <a:pt x="192" y="342"/>
                    </a:lnTo>
                    <a:lnTo>
                      <a:pt x="192" y="363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" name="Freeform 14"/>
              <xdr:cNvSpPr>
                <a:spLocks/>
              </xdr:cNvSpPr>
            </xdr:nvSpPr>
            <xdr:spPr bwMode="auto">
              <a:xfrm>
                <a:off x="1145" y="327"/>
                <a:ext cx="22" cy="41"/>
              </a:xfrm>
              <a:custGeom>
                <a:avLst/>
                <a:gdLst>
                  <a:gd name="T0" fmla="*/ 17 w 248"/>
                  <a:gd name="T1" fmla="*/ 0 h 444"/>
                  <a:gd name="T2" fmla="*/ 9 w 248"/>
                  <a:gd name="T3" fmla="*/ 73 h 444"/>
                  <a:gd name="T4" fmla="*/ 3 w 248"/>
                  <a:gd name="T5" fmla="*/ 138 h 444"/>
                  <a:gd name="T6" fmla="*/ 0 w 248"/>
                  <a:gd name="T7" fmla="*/ 204 h 444"/>
                  <a:gd name="T8" fmla="*/ 5 w 248"/>
                  <a:gd name="T9" fmla="*/ 274 h 444"/>
                  <a:gd name="T10" fmla="*/ 18 w 248"/>
                  <a:gd name="T11" fmla="*/ 319 h 444"/>
                  <a:gd name="T12" fmla="*/ 31 w 248"/>
                  <a:gd name="T13" fmla="*/ 356 h 444"/>
                  <a:gd name="T14" fmla="*/ 46 w 248"/>
                  <a:gd name="T15" fmla="*/ 386 h 444"/>
                  <a:gd name="T16" fmla="*/ 60 w 248"/>
                  <a:gd name="T17" fmla="*/ 409 h 444"/>
                  <a:gd name="T18" fmla="*/ 72 w 248"/>
                  <a:gd name="T19" fmla="*/ 425 h 444"/>
                  <a:gd name="T20" fmla="*/ 82 w 248"/>
                  <a:gd name="T21" fmla="*/ 436 h 444"/>
                  <a:gd name="T22" fmla="*/ 88 w 248"/>
                  <a:gd name="T23" fmla="*/ 442 h 444"/>
                  <a:gd name="T24" fmla="*/ 91 w 248"/>
                  <a:gd name="T25" fmla="*/ 444 h 444"/>
                  <a:gd name="T26" fmla="*/ 243 w 248"/>
                  <a:gd name="T27" fmla="*/ 444 h 444"/>
                  <a:gd name="T28" fmla="*/ 242 w 248"/>
                  <a:gd name="T29" fmla="*/ 434 h 444"/>
                  <a:gd name="T30" fmla="*/ 238 w 248"/>
                  <a:gd name="T31" fmla="*/ 406 h 444"/>
                  <a:gd name="T32" fmla="*/ 235 w 248"/>
                  <a:gd name="T33" fmla="*/ 362 h 444"/>
                  <a:gd name="T34" fmla="*/ 230 w 248"/>
                  <a:gd name="T35" fmla="*/ 306 h 444"/>
                  <a:gd name="T36" fmla="*/ 229 w 248"/>
                  <a:gd name="T37" fmla="*/ 239 h 444"/>
                  <a:gd name="T38" fmla="*/ 230 w 248"/>
                  <a:gd name="T39" fmla="*/ 164 h 444"/>
                  <a:gd name="T40" fmla="*/ 237 w 248"/>
                  <a:gd name="T41" fmla="*/ 83 h 444"/>
                  <a:gd name="T42" fmla="*/ 248 w 248"/>
                  <a:gd name="T43" fmla="*/ 0 h 444"/>
                  <a:gd name="T44" fmla="*/ 17 w 248"/>
                  <a:gd name="T45" fmla="*/ 0 h 44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</a:cxnLst>
                <a:rect l="0" t="0" r="r" b="b"/>
                <a:pathLst>
                  <a:path w="248" h="444">
                    <a:moveTo>
                      <a:pt x="17" y="0"/>
                    </a:moveTo>
                    <a:lnTo>
                      <a:pt x="9" y="73"/>
                    </a:lnTo>
                    <a:lnTo>
                      <a:pt x="3" y="138"/>
                    </a:lnTo>
                    <a:lnTo>
                      <a:pt x="0" y="204"/>
                    </a:lnTo>
                    <a:lnTo>
                      <a:pt x="5" y="274"/>
                    </a:lnTo>
                    <a:lnTo>
                      <a:pt x="18" y="319"/>
                    </a:lnTo>
                    <a:lnTo>
                      <a:pt x="31" y="356"/>
                    </a:lnTo>
                    <a:lnTo>
                      <a:pt x="46" y="386"/>
                    </a:lnTo>
                    <a:lnTo>
                      <a:pt x="60" y="409"/>
                    </a:lnTo>
                    <a:lnTo>
                      <a:pt x="72" y="425"/>
                    </a:lnTo>
                    <a:lnTo>
                      <a:pt x="82" y="436"/>
                    </a:lnTo>
                    <a:lnTo>
                      <a:pt x="88" y="442"/>
                    </a:lnTo>
                    <a:lnTo>
                      <a:pt x="91" y="444"/>
                    </a:lnTo>
                    <a:lnTo>
                      <a:pt x="243" y="444"/>
                    </a:lnTo>
                    <a:lnTo>
                      <a:pt x="242" y="434"/>
                    </a:lnTo>
                    <a:lnTo>
                      <a:pt x="238" y="406"/>
                    </a:lnTo>
                    <a:lnTo>
                      <a:pt x="235" y="362"/>
                    </a:lnTo>
                    <a:lnTo>
                      <a:pt x="230" y="306"/>
                    </a:lnTo>
                    <a:lnTo>
                      <a:pt x="229" y="239"/>
                    </a:lnTo>
                    <a:lnTo>
                      <a:pt x="230" y="164"/>
                    </a:lnTo>
                    <a:lnTo>
                      <a:pt x="237" y="83"/>
                    </a:lnTo>
                    <a:lnTo>
                      <a:pt x="248" y="0"/>
                    </a:lnTo>
                    <a:lnTo>
                      <a:pt x="17" y="0"/>
                    </a:lnTo>
                    <a:close/>
                  </a:path>
                </a:pathLst>
              </a:custGeom>
              <a:solidFill>
                <a:srgbClr val="E8A068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" name="Freeform 15"/>
              <xdr:cNvSpPr>
                <a:spLocks/>
              </xdr:cNvSpPr>
            </xdr:nvSpPr>
            <xdr:spPr bwMode="auto">
              <a:xfrm>
                <a:off x="1182" y="327"/>
                <a:ext cx="24" cy="42"/>
              </a:xfrm>
              <a:custGeom>
                <a:avLst/>
                <a:gdLst>
                  <a:gd name="T0" fmla="*/ 0 w 268"/>
                  <a:gd name="T1" fmla="*/ 0 h 458"/>
                  <a:gd name="T2" fmla="*/ 15 w 268"/>
                  <a:gd name="T3" fmla="*/ 69 h 458"/>
                  <a:gd name="T4" fmla="*/ 22 w 268"/>
                  <a:gd name="T5" fmla="*/ 145 h 458"/>
                  <a:gd name="T6" fmla="*/ 24 w 268"/>
                  <a:gd name="T7" fmla="*/ 221 h 458"/>
                  <a:gd name="T8" fmla="*/ 22 w 268"/>
                  <a:gd name="T9" fmla="*/ 294 h 458"/>
                  <a:gd name="T10" fmla="*/ 19 w 268"/>
                  <a:gd name="T11" fmla="*/ 358 h 458"/>
                  <a:gd name="T12" fmla="*/ 14 w 268"/>
                  <a:gd name="T13" fmla="*/ 410 h 458"/>
                  <a:gd name="T14" fmla="*/ 11 w 268"/>
                  <a:gd name="T15" fmla="*/ 445 h 458"/>
                  <a:gd name="T16" fmla="*/ 9 w 268"/>
                  <a:gd name="T17" fmla="*/ 458 h 458"/>
                  <a:gd name="T18" fmla="*/ 140 w 268"/>
                  <a:gd name="T19" fmla="*/ 458 h 458"/>
                  <a:gd name="T20" fmla="*/ 144 w 268"/>
                  <a:gd name="T21" fmla="*/ 455 h 458"/>
                  <a:gd name="T22" fmla="*/ 153 w 268"/>
                  <a:gd name="T23" fmla="*/ 450 h 458"/>
                  <a:gd name="T24" fmla="*/ 169 w 268"/>
                  <a:gd name="T25" fmla="*/ 441 h 458"/>
                  <a:gd name="T26" fmla="*/ 187 w 268"/>
                  <a:gd name="T27" fmla="*/ 426 h 458"/>
                  <a:gd name="T28" fmla="*/ 207 w 268"/>
                  <a:gd name="T29" fmla="*/ 405 h 458"/>
                  <a:gd name="T30" fmla="*/ 228 w 268"/>
                  <a:gd name="T31" fmla="*/ 377 h 458"/>
                  <a:gd name="T32" fmla="*/ 246 w 268"/>
                  <a:gd name="T33" fmla="*/ 343 h 458"/>
                  <a:gd name="T34" fmla="*/ 259 w 268"/>
                  <a:gd name="T35" fmla="*/ 302 h 458"/>
                  <a:gd name="T36" fmla="*/ 266 w 268"/>
                  <a:gd name="T37" fmla="*/ 269 h 458"/>
                  <a:gd name="T38" fmla="*/ 268 w 268"/>
                  <a:gd name="T39" fmla="*/ 234 h 458"/>
                  <a:gd name="T40" fmla="*/ 268 w 268"/>
                  <a:gd name="T41" fmla="*/ 195 h 458"/>
                  <a:gd name="T42" fmla="*/ 266 w 268"/>
                  <a:gd name="T43" fmla="*/ 155 h 458"/>
                  <a:gd name="T44" fmla="*/ 260 w 268"/>
                  <a:gd name="T45" fmla="*/ 115 h 458"/>
                  <a:gd name="T46" fmla="*/ 255 w 268"/>
                  <a:gd name="T47" fmla="*/ 75 h 458"/>
                  <a:gd name="T48" fmla="*/ 248 w 268"/>
                  <a:gd name="T49" fmla="*/ 36 h 458"/>
                  <a:gd name="T50" fmla="*/ 240 w 268"/>
                  <a:gd name="T51" fmla="*/ 0 h 458"/>
                  <a:gd name="T52" fmla="*/ 0 w 268"/>
                  <a:gd name="T53" fmla="*/ 0 h 45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</a:cxnLst>
                <a:rect l="0" t="0" r="r" b="b"/>
                <a:pathLst>
                  <a:path w="268" h="458">
                    <a:moveTo>
                      <a:pt x="0" y="0"/>
                    </a:moveTo>
                    <a:lnTo>
                      <a:pt x="15" y="69"/>
                    </a:lnTo>
                    <a:lnTo>
                      <a:pt x="22" y="145"/>
                    </a:lnTo>
                    <a:lnTo>
                      <a:pt x="24" y="221"/>
                    </a:lnTo>
                    <a:lnTo>
                      <a:pt x="22" y="294"/>
                    </a:lnTo>
                    <a:lnTo>
                      <a:pt x="19" y="358"/>
                    </a:lnTo>
                    <a:lnTo>
                      <a:pt x="14" y="410"/>
                    </a:lnTo>
                    <a:lnTo>
                      <a:pt x="11" y="445"/>
                    </a:lnTo>
                    <a:lnTo>
                      <a:pt x="9" y="458"/>
                    </a:lnTo>
                    <a:lnTo>
                      <a:pt x="140" y="458"/>
                    </a:lnTo>
                    <a:lnTo>
                      <a:pt x="144" y="455"/>
                    </a:lnTo>
                    <a:lnTo>
                      <a:pt x="153" y="450"/>
                    </a:lnTo>
                    <a:lnTo>
                      <a:pt x="169" y="441"/>
                    </a:lnTo>
                    <a:lnTo>
                      <a:pt x="187" y="426"/>
                    </a:lnTo>
                    <a:lnTo>
                      <a:pt x="207" y="405"/>
                    </a:lnTo>
                    <a:lnTo>
                      <a:pt x="228" y="377"/>
                    </a:lnTo>
                    <a:lnTo>
                      <a:pt x="246" y="343"/>
                    </a:lnTo>
                    <a:lnTo>
                      <a:pt x="259" y="302"/>
                    </a:lnTo>
                    <a:lnTo>
                      <a:pt x="266" y="269"/>
                    </a:lnTo>
                    <a:lnTo>
                      <a:pt x="268" y="234"/>
                    </a:lnTo>
                    <a:lnTo>
                      <a:pt x="268" y="195"/>
                    </a:lnTo>
                    <a:lnTo>
                      <a:pt x="266" y="155"/>
                    </a:lnTo>
                    <a:lnTo>
                      <a:pt x="260" y="115"/>
                    </a:lnTo>
                    <a:lnTo>
                      <a:pt x="255" y="75"/>
                    </a:lnTo>
                    <a:lnTo>
                      <a:pt x="248" y="36"/>
                    </a:lnTo>
                    <a:lnTo>
                      <a:pt x="240" y="0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E8A068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" name="Freeform 16"/>
              <xdr:cNvSpPr>
                <a:spLocks/>
              </xdr:cNvSpPr>
            </xdr:nvSpPr>
            <xdr:spPr bwMode="auto">
              <a:xfrm>
                <a:off x="1160" y="234"/>
                <a:ext cx="31" cy="28"/>
              </a:xfrm>
              <a:custGeom>
                <a:avLst/>
                <a:gdLst>
                  <a:gd name="T0" fmla="*/ 341 w 341"/>
                  <a:gd name="T1" fmla="*/ 296 h 304"/>
                  <a:gd name="T2" fmla="*/ 341 w 341"/>
                  <a:gd name="T3" fmla="*/ 0 h 304"/>
                  <a:gd name="T4" fmla="*/ 0 w 341"/>
                  <a:gd name="T5" fmla="*/ 71 h 304"/>
                  <a:gd name="T6" fmla="*/ 0 w 341"/>
                  <a:gd name="T7" fmla="*/ 304 h 304"/>
                  <a:gd name="T8" fmla="*/ 341 w 341"/>
                  <a:gd name="T9" fmla="*/ 296 h 30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341" h="304">
                    <a:moveTo>
                      <a:pt x="341" y="296"/>
                    </a:moveTo>
                    <a:lnTo>
                      <a:pt x="341" y="0"/>
                    </a:lnTo>
                    <a:lnTo>
                      <a:pt x="0" y="71"/>
                    </a:lnTo>
                    <a:lnTo>
                      <a:pt x="0" y="304"/>
                    </a:lnTo>
                    <a:lnTo>
                      <a:pt x="341" y="296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5" name="Rectangle 17"/>
              <xdr:cNvSpPr>
                <a:spLocks noChangeArrowheads="1"/>
              </xdr:cNvSpPr>
            </xdr:nvSpPr>
            <xdr:spPr bwMode="auto">
              <a:xfrm>
                <a:off x="1163" y="239"/>
                <a:ext cx="24" cy="12"/>
              </a:xfrm>
              <a:prstGeom prst="rect">
                <a:avLst/>
              </a:prstGeom>
              <a:solidFill>
                <a:srgbClr val="AFAA75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6" name="Freeform 18"/>
              <xdr:cNvSpPr>
                <a:spLocks/>
              </xdr:cNvSpPr>
            </xdr:nvSpPr>
            <xdr:spPr bwMode="auto">
              <a:xfrm>
                <a:off x="1141" y="192"/>
                <a:ext cx="62" cy="56"/>
              </a:xfrm>
              <a:custGeom>
                <a:avLst/>
                <a:gdLst>
                  <a:gd name="T0" fmla="*/ 591 w 691"/>
                  <a:gd name="T1" fmla="*/ 186 h 614"/>
                  <a:gd name="T2" fmla="*/ 590 w 691"/>
                  <a:gd name="T3" fmla="*/ 186 h 614"/>
                  <a:gd name="T4" fmla="*/ 579 w 691"/>
                  <a:gd name="T5" fmla="*/ 166 h 614"/>
                  <a:gd name="T6" fmla="*/ 556 w 691"/>
                  <a:gd name="T7" fmla="*/ 128 h 614"/>
                  <a:gd name="T8" fmla="*/ 528 w 691"/>
                  <a:gd name="T9" fmla="*/ 94 h 614"/>
                  <a:gd name="T10" fmla="*/ 495 w 691"/>
                  <a:gd name="T11" fmla="*/ 65 h 614"/>
                  <a:gd name="T12" fmla="*/ 458 w 691"/>
                  <a:gd name="T13" fmla="*/ 40 h 614"/>
                  <a:gd name="T14" fmla="*/ 418 w 691"/>
                  <a:gd name="T15" fmla="*/ 21 h 614"/>
                  <a:gd name="T16" fmla="*/ 375 w 691"/>
                  <a:gd name="T17" fmla="*/ 7 h 614"/>
                  <a:gd name="T18" fmla="*/ 329 w 691"/>
                  <a:gd name="T19" fmla="*/ 1 h 614"/>
                  <a:gd name="T20" fmla="*/ 275 w 691"/>
                  <a:gd name="T21" fmla="*/ 1 h 614"/>
                  <a:gd name="T22" fmla="*/ 215 w 691"/>
                  <a:gd name="T23" fmla="*/ 14 h 614"/>
                  <a:gd name="T24" fmla="*/ 161 w 691"/>
                  <a:gd name="T25" fmla="*/ 37 h 614"/>
                  <a:gd name="T26" fmla="*/ 111 w 691"/>
                  <a:gd name="T27" fmla="*/ 70 h 614"/>
                  <a:gd name="T28" fmla="*/ 70 w 691"/>
                  <a:gd name="T29" fmla="*/ 112 h 614"/>
                  <a:gd name="T30" fmla="*/ 37 w 691"/>
                  <a:gd name="T31" fmla="*/ 161 h 614"/>
                  <a:gd name="T32" fmla="*/ 14 w 691"/>
                  <a:gd name="T33" fmla="*/ 216 h 614"/>
                  <a:gd name="T34" fmla="*/ 1 w 691"/>
                  <a:gd name="T35" fmla="*/ 276 h 614"/>
                  <a:gd name="T36" fmla="*/ 1 w 691"/>
                  <a:gd name="T37" fmla="*/ 339 h 614"/>
                  <a:gd name="T38" fmla="*/ 14 w 691"/>
                  <a:gd name="T39" fmla="*/ 399 h 614"/>
                  <a:gd name="T40" fmla="*/ 37 w 691"/>
                  <a:gd name="T41" fmla="*/ 454 h 614"/>
                  <a:gd name="T42" fmla="*/ 70 w 691"/>
                  <a:gd name="T43" fmla="*/ 502 h 614"/>
                  <a:gd name="T44" fmla="*/ 111 w 691"/>
                  <a:gd name="T45" fmla="*/ 545 h 614"/>
                  <a:gd name="T46" fmla="*/ 161 w 691"/>
                  <a:gd name="T47" fmla="*/ 577 h 614"/>
                  <a:gd name="T48" fmla="*/ 215 w 691"/>
                  <a:gd name="T49" fmla="*/ 601 h 614"/>
                  <a:gd name="T50" fmla="*/ 275 w 691"/>
                  <a:gd name="T51" fmla="*/ 613 h 614"/>
                  <a:gd name="T52" fmla="*/ 328 w 691"/>
                  <a:gd name="T53" fmla="*/ 613 h 614"/>
                  <a:gd name="T54" fmla="*/ 371 w 691"/>
                  <a:gd name="T55" fmla="*/ 607 h 614"/>
                  <a:gd name="T56" fmla="*/ 413 w 691"/>
                  <a:gd name="T57" fmla="*/ 595 h 614"/>
                  <a:gd name="T58" fmla="*/ 452 w 691"/>
                  <a:gd name="T59" fmla="*/ 578 h 614"/>
                  <a:gd name="T60" fmla="*/ 488 w 691"/>
                  <a:gd name="T61" fmla="*/ 555 h 614"/>
                  <a:gd name="T62" fmla="*/ 520 w 691"/>
                  <a:gd name="T63" fmla="*/ 529 h 614"/>
                  <a:gd name="T64" fmla="*/ 548 w 691"/>
                  <a:gd name="T65" fmla="*/ 498 h 614"/>
                  <a:gd name="T66" fmla="*/ 572 w 691"/>
                  <a:gd name="T67" fmla="*/ 463 h 614"/>
                  <a:gd name="T68" fmla="*/ 584 w 691"/>
                  <a:gd name="T69" fmla="*/ 444 h 614"/>
                  <a:gd name="T70" fmla="*/ 588 w 691"/>
                  <a:gd name="T71" fmla="*/ 445 h 614"/>
                  <a:gd name="T72" fmla="*/ 611 w 691"/>
                  <a:gd name="T73" fmla="*/ 443 h 614"/>
                  <a:gd name="T74" fmla="*/ 647 w 691"/>
                  <a:gd name="T75" fmla="*/ 423 h 614"/>
                  <a:gd name="T76" fmla="*/ 674 w 691"/>
                  <a:gd name="T77" fmla="*/ 388 h 614"/>
                  <a:gd name="T78" fmla="*/ 689 w 691"/>
                  <a:gd name="T79" fmla="*/ 342 h 614"/>
                  <a:gd name="T80" fmla="*/ 689 w 691"/>
                  <a:gd name="T81" fmla="*/ 289 h 614"/>
                  <a:gd name="T82" fmla="*/ 674 w 691"/>
                  <a:gd name="T83" fmla="*/ 243 h 614"/>
                  <a:gd name="T84" fmla="*/ 647 w 691"/>
                  <a:gd name="T85" fmla="*/ 208 h 614"/>
                  <a:gd name="T86" fmla="*/ 611 w 691"/>
                  <a:gd name="T87" fmla="*/ 188 h 6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</a:cxnLst>
                <a:rect l="0" t="0" r="r" b="b"/>
                <a:pathLst>
                  <a:path w="691" h="614">
                    <a:moveTo>
                      <a:pt x="591" y="186"/>
                    </a:moveTo>
                    <a:lnTo>
                      <a:pt x="591" y="186"/>
                    </a:lnTo>
                    <a:lnTo>
                      <a:pt x="590" y="186"/>
                    </a:lnTo>
                    <a:lnTo>
                      <a:pt x="590" y="186"/>
                    </a:lnTo>
                    <a:lnTo>
                      <a:pt x="588" y="186"/>
                    </a:lnTo>
                    <a:lnTo>
                      <a:pt x="579" y="166"/>
                    </a:lnTo>
                    <a:lnTo>
                      <a:pt x="568" y="147"/>
                    </a:lnTo>
                    <a:lnTo>
                      <a:pt x="556" y="128"/>
                    </a:lnTo>
                    <a:lnTo>
                      <a:pt x="543" y="111"/>
                    </a:lnTo>
                    <a:lnTo>
                      <a:pt x="528" y="94"/>
                    </a:lnTo>
                    <a:lnTo>
                      <a:pt x="512" y="79"/>
                    </a:lnTo>
                    <a:lnTo>
                      <a:pt x="495" y="65"/>
                    </a:lnTo>
                    <a:lnTo>
                      <a:pt x="477" y="52"/>
                    </a:lnTo>
                    <a:lnTo>
                      <a:pt x="458" y="40"/>
                    </a:lnTo>
                    <a:lnTo>
                      <a:pt x="439" y="30"/>
                    </a:lnTo>
                    <a:lnTo>
                      <a:pt x="418" y="21"/>
                    </a:lnTo>
                    <a:lnTo>
                      <a:pt x="397" y="14"/>
                    </a:lnTo>
                    <a:lnTo>
                      <a:pt x="375" y="7"/>
                    </a:lnTo>
                    <a:lnTo>
                      <a:pt x="352" y="3"/>
                    </a:lnTo>
                    <a:lnTo>
                      <a:pt x="329" y="1"/>
                    </a:lnTo>
                    <a:lnTo>
                      <a:pt x="306" y="0"/>
                    </a:lnTo>
                    <a:lnTo>
                      <a:pt x="275" y="1"/>
                    </a:lnTo>
                    <a:lnTo>
                      <a:pt x="244" y="6"/>
                    </a:lnTo>
                    <a:lnTo>
                      <a:pt x="215" y="14"/>
                    </a:lnTo>
                    <a:lnTo>
                      <a:pt x="187" y="24"/>
                    </a:lnTo>
                    <a:lnTo>
                      <a:pt x="161" y="37"/>
                    </a:lnTo>
                    <a:lnTo>
                      <a:pt x="135" y="53"/>
                    </a:lnTo>
                    <a:lnTo>
                      <a:pt x="111" y="70"/>
                    </a:lnTo>
                    <a:lnTo>
                      <a:pt x="90" y="90"/>
                    </a:lnTo>
                    <a:lnTo>
                      <a:pt x="70" y="112"/>
                    </a:lnTo>
                    <a:lnTo>
                      <a:pt x="53" y="135"/>
                    </a:lnTo>
                    <a:lnTo>
                      <a:pt x="37" y="161"/>
                    </a:lnTo>
                    <a:lnTo>
                      <a:pt x="24" y="188"/>
                    </a:lnTo>
                    <a:lnTo>
                      <a:pt x="14" y="216"/>
                    </a:lnTo>
                    <a:lnTo>
                      <a:pt x="6" y="245"/>
                    </a:lnTo>
                    <a:lnTo>
                      <a:pt x="1" y="276"/>
                    </a:lnTo>
                    <a:lnTo>
                      <a:pt x="0" y="308"/>
                    </a:lnTo>
                    <a:lnTo>
                      <a:pt x="1" y="339"/>
                    </a:lnTo>
                    <a:lnTo>
                      <a:pt x="6" y="369"/>
                    </a:lnTo>
                    <a:lnTo>
                      <a:pt x="14" y="399"/>
                    </a:lnTo>
                    <a:lnTo>
                      <a:pt x="24" y="427"/>
                    </a:lnTo>
                    <a:lnTo>
                      <a:pt x="37" y="454"/>
                    </a:lnTo>
                    <a:lnTo>
                      <a:pt x="53" y="479"/>
                    </a:lnTo>
                    <a:lnTo>
                      <a:pt x="70" y="502"/>
                    </a:lnTo>
                    <a:lnTo>
                      <a:pt x="90" y="524"/>
                    </a:lnTo>
                    <a:lnTo>
                      <a:pt x="111" y="545"/>
                    </a:lnTo>
                    <a:lnTo>
                      <a:pt x="135" y="562"/>
                    </a:lnTo>
                    <a:lnTo>
                      <a:pt x="161" y="577"/>
                    </a:lnTo>
                    <a:lnTo>
                      <a:pt x="187" y="590"/>
                    </a:lnTo>
                    <a:lnTo>
                      <a:pt x="215" y="601"/>
                    </a:lnTo>
                    <a:lnTo>
                      <a:pt x="244" y="608"/>
                    </a:lnTo>
                    <a:lnTo>
                      <a:pt x="275" y="613"/>
                    </a:lnTo>
                    <a:lnTo>
                      <a:pt x="306" y="614"/>
                    </a:lnTo>
                    <a:lnTo>
                      <a:pt x="328" y="613"/>
                    </a:lnTo>
                    <a:lnTo>
                      <a:pt x="350" y="611"/>
                    </a:lnTo>
                    <a:lnTo>
                      <a:pt x="371" y="607"/>
                    </a:lnTo>
                    <a:lnTo>
                      <a:pt x="393" y="602"/>
                    </a:lnTo>
                    <a:lnTo>
                      <a:pt x="413" y="595"/>
                    </a:lnTo>
                    <a:lnTo>
                      <a:pt x="433" y="587"/>
                    </a:lnTo>
                    <a:lnTo>
                      <a:pt x="452" y="578"/>
                    </a:lnTo>
                    <a:lnTo>
                      <a:pt x="470" y="567"/>
                    </a:lnTo>
                    <a:lnTo>
                      <a:pt x="488" y="555"/>
                    </a:lnTo>
                    <a:lnTo>
                      <a:pt x="504" y="542"/>
                    </a:lnTo>
                    <a:lnTo>
                      <a:pt x="520" y="529"/>
                    </a:lnTo>
                    <a:lnTo>
                      <a:pt x="534" y="514"/>
                    </a:lnTo>
                    <a:lnTo>
                      <a:pt x="548" y="498"/>
                    </a:lnTo>
                    <a:lnTo>
                      <a:pt x="561" y="480"/>
                    </a:lnTo>
                    <a:lnTo>
                      <a:pt x="572" y="463"/>
                    </a:lnTo>
                    <a:lnTo>
                      <a:pt x="582" y="444"/>
                    </a:lnTo>
                    <a:lnTo>
                      <a:pt x="584" y="444"/>
                    </a:lnTo>
                    <a:lnTo>
                      <a:pt x="586" y="444"/>
                    </a:lnTo>
                    <a:lnTo>
                      <a:pt x="588" y="445"/>
                    </a:lnTo>
                    <a:lnTo>
                      <a:pt x="591" y="445"/>
                    </a:lnTo>
                    <a:lnTo>
                      <a:pt x="611" y="443"/>
                    </a:lnTo>
                    <a:lnTo>
                      <a:pt x="630" y="435"/>
                    </a:lnTo>
                    <a:lnTo>
                      <a:pt x="647" y="423"/>
                    </a:lnTo>
                    <a:lnTo>
                      <a:pt x="661" y="407"/>
                    </a:lnTo>
                    <a:lnTo>
                      <a:pt x="674" y="388"/>
                    </a:lnTo>
                    <a:lnTo>
                      <a:pt x="684" y="366"/>
                    </a:lnTo>
                    <a:lnTo>
                      <a:pt x="689" y="342"/>
                    </a:lnTo>
                    <a:lnTo>
                      <a:pt x="691" y="315"/>
                    </a:lnTo>
                    <a:lnTo>
                      <a:pt x="689" y="289"/>
                    </a:lnTo>
                    <a:lnTo>
                      <a:pt x="684" y="264"/>
                    </a:lnTo>
                    <a:lnTo>
                      <a:pt x="674" y="243"/>
                    </a:lnTo>
                    <a:lnTo>
                      <a:pt x="661" y="223"/>
                    </a:lnTo>
                    <a:lnTo>
                      <a:pt x="647" y="208"/>
                    </a:lnTo>
                    <a:lnTo>
                      <a:pt x="630" y="196"/>
                    </a:lnTo>
                    <a:lnTo>
                      <a:pt x="611" y="188"/>
                    </a:lnTo>
                    <a:lnTo>
                      <a:pt x="591" y="186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7" name="Freeform 19"/>
              <xdr:cNvSpPr>
                <a:spLocks/>
              </xdr:cNvSpPr>
            </xdr:nvSpPr>
            <xdr:spPr bwMode="auto">
              <a:xfrm>
                <a:off x="1145" y="197"/>
                <a:ext cx="55" cy="47"/>
              </a:xfrm>
              <a:custGeom>
                <a:avLst/>
                <a:gdLst>
                  <a:gd name="T0" fmla="*/ 544 w 607"/>
                  <a:gd name="T1" fmla="*/ 197 h 518"/>
                  <a:gd name="T2" fmla="*/ 534 w 607"/>
                  <a:gd name="T3" fmla="*/ 200 h 518"/>
                  <a:gd name="T4" fmla="*/ 525 w 607"/>
                  <a:gd name="T5" fmla="*/ 204 h 518"/>
                  <a:gd name="T6" fmla="*/ 517 w 607"/>
                  <a:gd name="T7" fmla="*/ 209 h 518"/>
                  <a:gd name="T8" fmla="*/ 508 w 607"/>
                  <a:gd name="T9" fmla="*/ 191 h 518"/>
                  <a:gd name="T10" fmla="*/ 492 w 607"/>
                  <a:gd name="T11" fmla="*/ 149 h 518"/>
                  <a:gd name="T12" fmla="*/ 469 w 607"/>
                  <a:gd name="T13" fmla="*/ 110 h 518"/>
                  <a:gd name="T14" fmla="*/ 441 w 607"/>
                  <a:gd name="T15" fmla="*/ 76 h 518"/>
                  <a:gd name="T16" fmla="*/ 407 w 607"/>
                  <a:gd name="T17" fmla="*/ 47 h 518"/>
                  <a:gd name="T18" fmla="*/ 369 w 607"/>
                  <a:gd name="T19" fmla="*/ 25 h 518"/>
                  <a:gd name="T20" fmla="*/ 327 w 607"/>
                  <a:gd name="T21" fmla="*/ 9 h 518"/>
                  <a:gd name="T22" fmla="*/ 281 w 607"/>
                  <a:gd name="T23" fmla="*/ 1 h 518"/>
                  <a:gd name="T24" fmla="*/ 231 w 607"/>
                  <a:gd name="T25" fmla="*/ 1 h 518"/>
                  <a:gd name="T26" fmla="*/ 182 w 607"/>
                  <a:gd name="T27" fmla="*/ 11 h 518"/>
                  <a:gd name="T28" fmla="*/ 135 w 607"/>
                  <a:gd name="T29" fmla="*/ 31 h 518"/>
                  <a:gd name="T30" fmla="*/ 94 w 607"/>
                  <a:gd name="T31" fmla="*/ 59 h 518"/>
                  <a:gd name="T32" fmla="*/ 59 w 607"/>
                  <a:gd name="T33" fmla="*/ 94 h 518"/>
                  <a:gd name="T34" fmla="*/ 31 w 607"/>
                  <a:gd name="T35" fmla="*/ 135 h 518"/>
                  <a:gd name="T36" fmla="*/ 11 w 607"/>
                  <a:gd name="T37" fmla="*/ 182 h 518"/>
                  <a:gd name="T38" fmla="*/ 1 w 607"/>
                  <a:gd name="T39" fmla="*/ 232 h 518"/>
                  <a:gd name="T40" fmla="*/ 1 w 607"/>
                  <a:gd name="T41" fmla="*/ 285 h 518"/>
                  <a:gd name="T42" fmla="*/ 11 w 607"/>
                  <a:gd name="T43" fmla="*/ 336 h 518"/>
                  <a:gd name="T44" fmla="*/ 31 w 607"/>
                  <a:gd name="T45" fmla="*/ 382 h 518"/>
                  <a:gd name="T46" fmla="*/ 59 w 607"/>
                  <a:gd name="T47" fmla="*/ 424 h 518"/>
                  <a:gd name="T48" fmla="*/ 94 w 607"/>
                  <a:gd name="T49" fmla="*/ 459 h 518"/>
                  <a:gd name="T50" fmla="*/ 135 w 607"/>
                  <a:gd name="T51" fmla="*/ 486 h 518"/>
                  <a:gd name="T52" fmla="*/ 182 w 607"/>
                  <a:gd name="T53" fmla="*/ 506 h 518"/>
                  <a:gd name="T54" fmla="*/ 231 w 607"/>
                  <a:gd name="T55" fmla="*/ 517 h 518"/>
                  <a:gd name="T56" fmla="*/ 280 w 607"/>
                  <a:gd name="T57" fmla="*/ 517 h 518"/>
                  <a:gd name="T58" fmla="*/ 322 w 607"/>
                  <a:gd name="T59" fmla="*/ 509 h 518"/>
                  <a:gd name="T60" fmla="*/ 363 w 607"/>
                  <a:gd name="T61" fmla="*/ 496 h 518"/>
                  <a:gd name="T62" fmla="*/ 400 w 607"/>
                  <a:gd name="T63" fmla="*/ 475 h 518"/>
                  <a:gd name="T64" fmla="*/ 432 w 607"/>
                  <a:gd name="T65" fmla="*/ 450 h 518"/>
                  <a:gd name="T66" fmla="*/ 461 w 607"/>
                  <a:gd name="T67" fmla="*/ 419 h 518"/>
                  <a:gd name="T68" fmla="*/ 484 w 607"/>
                  <a:gd name="T69" fmla="*/ 385 h 518"/>
                  <a:gd name="T70" fmla="*/ 501 w 607"/>
                  <a:gd name="T71" fmla="*/ 346 h 518"/>
                  <a:gd name="T72" fmla="*/ 512 w 607"/>
                  <a:gd name="T73" fmla="*/ 331 h 518"/>
                  <a:gd name="T74" fmla="*/ 521 w 607"/>
                  <a:gd name="T75" fmla="*/ 339 h 518"/>
                  <a:gd name="T76" fmla="*/ 532 w 607"/>
                  <a:gd name="T77" fmla="*/ 344 h 518"/>
                  <a:gd name="T78" fmla="*/ 543 w 607"/>
                  <a:gd name="T79" fmla="*/ 348 h 518"/>
                  <a:gd name="T80" fmla="*/ 560 w 607"/>
                  <a:gd name="T81" fmla="*/ 346 h 518"/>
                  <a:gd name="T82" fmla="*/ 582 w 607"/>
                  <a:gd name="T83" fmla="*/ 335 h 518"/>
                  <a:gd name="T84" fmla="*/ 598 w 607"/>
                  <a:gd name="T85" fmla="*/ 315 h 518"/>
                  <a:gd name="T86" fmla="*/ 606 w 607"/>
                  <a:gd name="T87" fmla="*/ 287 h 518"/>
                  <a:gd name="T88" fmla="*/ 606 w 607"/>
                  <a:gd name="T89" fmla="*/ 257 h 518"/>
                  <a:gd name="T90" fmla="*/ 598 w 607"/>
                  <a:gd name="T91" fmla="*/ 230 h 518"/>
                  <a:gd name="T92" fmla="*/ 582 w 607"/>
                  <a:gd name="T93" fmla="*/ 210 h 518"/>
                  <a:gd name="T94" fmla="*/ 560 w 607"/>
                  <a:gd name="T95" fmla="*/ 198 h 51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</a:cxnLst>
                <a:rect l="0" t="0" r="r" b="b"/>
                <a:pathLst>
                  <a:path w="607" h="518">
                    <a:moveTo>
                      <a:pt x="549" y="197"/>
                    </a:moveTo>
                    <a:lnTo>
                      <a:pt x="544" y="197"/>
                    </a:lnTo>
                    <a:lnTo>
                      <a:pt x="538" y="198"/>
                    </a:lnTo>
                    <a:lnTo>
                      <a:pt x="534" y="200"/>
                    </a:lnTo>
                    <a:lnTo>
                      <a:pt x="530" y="202"/>
                    </a:lnTo>
                    <a:lnTo>
                      <a:pt x="525" y="204"/>
                    </a:lnTo>
                    <a:lnTo>
                      <a:pt x="520" y="206"/>
                    </a:lnTo>
                    <a:lnTo>
                      <a:pt x="517" y="209"/>
                    </a:lnTo>
                    <a:lnTo>
                      <a:pt x="513" y="213"/>
                    </a:lnTo>
                    <a:lnTo>
                      <a:pt x="508" y="191"/>
                    </a:lnTo>
                    <a:lnTo>
                      <a:pt x="501" y="169"/>
                    </a:lnTo>
                    <a:lnTo>
                      <a:pt x="492" y="149"/>
                    </a:lnTo>
                    <a:lnTo>
                      <a:pt x="481" y="129"/>
                    </a:lnTo>
                    <a:lnTo>
                      <a:pt x="469" y="110"/>
                    </a:lnTo>
                    <a:lnTo>
                      <a:pt x="456" y="93"/>
                    </a:lnTo>
                    <a:lnTo>
                      <a:pt x="441" y="76"/>
                    </a:lnTo>
                    <a:lnTo>
                      <a:pt x="425" y="61"/>
                    </a:lnTo>
                    <a:lnTo>
                      <a:pt x="407" y="47"/>
                    </a:lnTo>
                    <a:lnTo>
                      <a:pt x="388" y="36"/>
                    </a:lnTo>
                    <a:lnTo>
                      <a:pt x="369" y="25"/>
                    </a:lnTo>
                    <a:lnTo>
                      <a:pt x="348" y="16"/>
                    </a:lnTo>
                    <a:lnTo>
                      <a:pt x="327" y="9"/>
                    </a:lnTo>
                    <a:lnTo>
                      <a:pt x="304" y="4"/>
                    </a:lnTo>
                    <a:lnTo>
                      <a:pt x="281" y="1"/>
                    </a:lnTo>
                    <a:lnTo>
                      <a:pt x="258" y="0"/>
                    </a:lnTo>
                    <a:lnTo>
                      <a:pt x="231" y="1"/>
                    </a:lnTo>
                    <a:lnTo>
                      <a:pt x="206" y="5"/>
                    </a:lnTo>
                    <a:lnTo>
                      <a:pt x="182" y="11"/>
                    </a:lnTo>
                    <a:lnTo>
                      <a:pt x="157" y="20"/>
                    </a:lnTo>
                    <a:lnTo>
                      <a:pt x="135" y="31"/>
                    </a:lnTo>
                    <a:lnTo>
                      <a:pt x="114" y="44"/>
                    </a:lnTo>
                    <a:lnTo>
                      <a:pt x="94" y="59"/>
                    </a:lnTo>
                    <a:lnTo>
                      <a:pt x="76" y="76"/>
                    </a:lnTo>
                    <a:lnTo>
                      <a:pt x="59" y="94"/>
                    </a:lnTo>
                    <a:lnTo>
                      <a:pt x="44" y="114"/>
                    </a:lnTo>
                    <a:lnTo>
                      <a:pt x="31" y="135"/>
                    </a:lnTo>
                    <a:lnTo>
                      <a:pt x="20" y="158"/>
                    </a:lnTo>
                    <a:lnTo>
                      <a:pt x="11" y="182"/>
                    </a:lnTo>
                    <a:lnTo>
                      <a:pt x="5" y="207"/>
                    </a:lnTo>
                    <a:lnTo>
                      <a:pt x="1" y="232"/>
                    </a:lnTo>
                    <a:lnTo>
                      <a:pt x="0" y="259"/>
                    </a:lnTo>
                    <a:lnTo>
                      <a:pt x="1" y="285"/>
                    </a:lnTo>
                    <a:lnTo>
                      <a:pt x="5" y="311"/>
                    </a:lnTo>
                    <a:lnTo>
                      <a:pt x="11" y="336"/>
                    </a:lnTo>
                    <a:lnTo>
                      <a:pt x="20" y="359"/>
                    </a:lnTo>
                    <a:lnTo>
                      <a:pt x="31" y="382"/>
                    </a:lnTo>
                    <a:lnTo>
                      <a:pt x="44" y="404"/>
                    </a:lnTo>
                    <a:lnTo>
                      <a:pt x="59" y="424"/>
                    </a:lnTo>
                    <a:lnTo>
                      <a:pt x="76" y="442"/>
                    </a:lnTo>
                    <a:lnTo>
                      <a:pt x="94" y="459"/>
                    </a:lnTo>
                    <a:lnTo>
                      <a:pt x="114" y="473"/>
                    </a:lnTo>
                    <a:lnTo>
                      <a:pt x="135" y="486"/>
                    </a:lnTo>
                    <a:lnTo>
                      <a:pt x="157" y="498"/>
                    </a:lnTo>
                    <a:lnTo>
                      <a:pt x="182" y="506"/>
                    </a:lnTo>
                    <a:lnTo>
                      <a:pt x="206" y="513"/>
                    </a:lnTo>
                    <a:lnTo>
                      <a:pt x="231" y="517"/>
                    </a:lnTo>
                    <a:lnTo>
                      <a:pt x="258" y="518"/>
                    </a:lnTo>
                    <a:lnTo>
                      <a:pt x="280" y="517"/>
                    </a:lnTo>
                    <a:lnTo>
                      <a:pt x="301" y="514"/>
                    </a:lnTo>
                    <a:lnTo>
                      <a:pt x="322" y="509"/>
                    </a:lnTo>
                    <a:lnTo>
                      <a:pt x="344" y="503"/>
                    </a:lnTo>
                    <a:lnTo>
                      <a:pt x="363" y="496"/>
                    </a:lnTo>
                    <a:lnTo>
                      <a:pt x="382" y="486"/>
                    </a:lnTo>
                    <a:lnTo>
                      <a:pt x="400" y="475"/>
                    </a:lnTo>
                    <a:lnTo>
                      <a:pt x="417" y="463"/>
                    </a:lnTo>
                    <a:lnTo>
                      <a:pt x="432" y="450"/>
                    </a:lnTo>
                    <a:lnTo>
                      <a:pt x="447" y="435"/>
                    </a:lnTo>
                    <a:lnTo>
                      <a:pt x="461" y="419"/>
                    </a:lnTo>
                    <a:lnTo>
                      <a:pt x="473" y="403"/>
                    </a:lnTo>
                    <a:lnTo>
                      <a:pt x="484" y="385"/>
                    </a:lnTo>
                    <a:lnTo>
                      <a:pt x="493" y="367"/>
                    </a:lnTo>
                    <a:lnTo>
                      <a:pt x="501" y="346"/>
                    </a:lnTo>
                    <a:lnTo>
                      <a:pt x="508" y="326"/>
                    </a:lnTo>
                    <a:lnTo>
                      <a:pt x="512" y="331"/>
                    </a:lnTo>
                    <a:lnTo>
                      <a:pt x="516" y="335"/>
                    </a:lnTo>
                    <a:lnTo>
                      <a:pt x="521" y="339"/>
                    </a:lnTo>
                    <a:lnTo>
                      <a:pt x="527" y="341"/>
                    </a:lnTo>
                    <a:lnTo>
                      <a:pt x="532" y="344"/>
                    </a:lnTo>
                    <a:lnTo>
                      <a:pt x="537" y="346"/>
                    </a:lnTo>
                    <a:lnTo>
                      <a:pt x="543" y="348"/>
                    </a:lnTo>
                    <a:lnTo>
                      <a:pt x="549" y="348"/>
                    </a:lnTo>
                    <a:lnTo>
                      <a:pt x="560" y="346"/>
                    </a:lnTo>
                    <a:lnTo>
                      <a:pt x="571" y="341"/>
                    </a:lnTo>
                    <a:lnTo>
                      <a:pt x="582" y="335"/>
                    </a:lnTo>
                    <a:lnTo>
                      <a:pt x="590" y="325"/>
                    </a:lnTo>
                    <a:lnTo>
                      <a:pt x="598" y="315"/>
                    </a:lnTo>
                    <a:lnTo>
                      <a:pt x="603" y="302"/>
                    </a:lnTo>
                    <a:lnTo>
                      <a:pt x="606" y="287"/>
                    </a:lnTo>
                    <a:lnTo>
                      <a:pt x="607" y="272"/>
                    </a:lnTo>
                    <a:lnTo>
                      <a:pt x="606" y="257"/>
                    </a:lnTo>
                    <a:lnTo>
                      <a:pt x="603" y="243"/>
                    </a:lnTo>
                    <a:lnTo>
                      <a:pt x="598" y="230"/>
                    </a:lnTo>
                    <a:lnTo>
                      <a:pt x="590" y="219"/>
                    </a:lnTo>
                    <a:lnTo>
                      <a:pt x="582" y="210"/>
                    </a:lnTo>
                    <a:lnTo>
                      <a:pt x="571" y="203"/>
                    </a:lnTo>
                    <a:lnTo>
                      <a:pt x="560" y="198"/>
                    </a:lnTo>
                    <a:lnTo>
                      <a:pt x="549" y="197"/>
                    </a:lnTo>
                    <a:close/>
                  </a:path>
                </a:pathLst>
              </a:custGeom>
              <a:solidFill>
                <a:srgbClr val="AFAA75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8" name="Freeform 20"/>
              <xdr:cNvSpPr>
                <a:spLocks/>
              </xdr:cNvSpPr>
            </xdr:nvSpPr>
            <xdr:spPr bwMode="auto">
              <a:xfrm>
                <a:off x="1158" y="229"/>
                <a:ext cx="22" cy="8"/>
              </a:xfrm>
              <a:custGeom>
                <a:avLst/>
                <a:gdLst>
                  <a:gd name="T0" fmla="*/ 0 w 247"/>
                  <a:gd name="T1" fmla="*/ 0 h 87"/>
                  <a:gd name="T2" fmla="*/ 2 w 247"/>
                  <a:gd name="T3" fmla="*/ 9 h 87"/>
                  <a:gd name="T4" fmla="*/ 5 w 247"/>
                  <a:gd name="T5" fmla="*/ 17 h 87"/>
                  <a:gd name="T6" fmla="*/ 8 w 247"/>
                  <a:gd name="T7" fmla="*/ 26 h 87"/>
                  <a:gd name="T8" fmla="*/ 12 w 247"/>
                  <a:gd name="T9" fmla="*/ 34 h 87"/>
                  <a:gd name="T10" fmla="*/ 17 w 247"/>
                  <a:gd name="T11" fmla="*/ 44 h 87"/>
                  <a:gd name="T12" fmla="*/ 24 w 247"/>
                  <a:gd name="T13" fmla="*/ 52 h 87"/>
                  <a:gd name="T14" fmla="*/ 33 w 247"/>
                  <a:gd name="T15" fmla="*/ 61 h 87"/>
                  <a:gd name="T16" fmla="*/ 45 w 247"/>
                  <a:gd name="T17" fmla="*/ 69 h 87"/>
                  <a:gd name="T18" fmla="*/ 60 w 247"/>
                  <a:gd name="T19" fmla="*/ 78 h 87"/>
                  <a:gd name="T20" fmla="*/ 77 w 247"/>
                  <a:gd name="T21" fmla="*/ 82 h 87"/>
                  <a:gd name="T22" fmla="*/ 92 w 247"/>
                  <a:gd name="T23" fmla="*/ 85 h 87"/>
                  <a:gd name="T24" fmla="*/ 107 w 247"/>
                  <a:gd name="T25" fmla="*/ 86 h 87"/>
                  <a:gd name="T26" fmla="*/ 120 w 247"/>
                  <a:gd name="T27" fmla="*/ 87 h 87"/>
                  <a:gd name="T28" fmla="*/ 131 w 247"/>
                  <a:gd name="T29" fmla="*/ 86 h 87"/>
                  <a:gd name="T30" fmla="*/ 138 w 247"/>
                  <a:gd name="T31" fmla="*/ 85 h 87"/>
                  <a:gd name="T32" fmla="*/ 140 w 247"/>
                  <a:gd name="T33" fmla="*/ 85 h 87"/>
                  <a:gd name="T34" fmla="*/ 247 w 247"/>
                  <a:gd name="T35" fmla="*/ 0 h 87"/>
                  <a:gd name="T36" fmla="*/ 0 w 247"/>
                  <a:gd name="T37" fmla="*/ 0 h 8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</a:cxnLst>
                <a:rect l="0" t="0" r="r" b="b"/>
                <a:pathLst>
                  <a:path w="247" h="87">
                    <a:moveTo>
                      <a:pt x="0" y="0"/>
                    </a:moveTo>
                    <a:lnTo>
                      <a:pt x="2" y="9"/>
                    </a:lnTo>
                    <a:lnTo>
                      <a:pt x="5" y="17"/>
                    </a:lnTo>
                    <a:lnTo>
                      <a:pt x="8" y="26"/>
                    </a:lnTo>
                    <a:lnTo>
                      <a:pt x="12" y="34"/>
                    </a:lnTo>
                    <a:lnTo>
                      <a:pt x="17" y="44"/>
                    </a:lnTo>
                    <a:lnTo>
                      <a:pt x="24" y="52"/>
                    </a:lnTo>
                    <a:lnTo>
                      <a:pt x="33" y="61"/>
                    </a:lnTo>
                    <a:lnTo>
                      <a:pt x="45" y="69"/>
                    </a:lnTo>
                    <a:lnTo>
                      <a:pt x="60" y="78"/>
                    </a:lnTo>
                    <a:lnTo>
                      <a:pt x="77" y="82"/>
                    </a:lnTo>
                    <a:lnTo>
                      <a:pt x="92" y="85"/>
                    </a:lnTo>
                    <a:lnTo>
                      <a:pt x="107" y="86"/>
                    </a:lnTo>
                    <a:lnTo>
                      <a:pt x="120" y="87"/>
                    </a:lnTo>
                    <a:lnTo>
                      <a:pt x="131" y="86"/>
                    </a:lnTo>
                    <a:lnTo>
                      <a:pt x="138" y="85"/>
                    </a:lnTo>
                    <a:lnTo>
                      <a:pt x="140" y="85"/>
                    </a:lnTo>
                    <a:lnTo>
                      <a:pt x="247" y="0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" name="Freeform 21"/>
              <xdr:cNvSpPr>
                <a:spLocks/>
              </xdr:cNvSpPr>
            </xdr:nvSpPr>
            <xdr:spPr bwMode="auto">
              <a:xfrm>
                <a:off x="1161" y="231"/>
                <a:ext cx="13" cy="3"/>
              </a:xfrm>
              <a:custGeom>
                <a:avLst/>
                <a:gdLst>
                  <a:gd name="T0" fmla="*/ 0 w 145"/>
                  <a:gd name="T1" fmla="*/ 0 h 27"/>
                  <a:gd name="T2" fmla="*/ 12 w 145"/>
                  <a:gd name="T3" fmla="*/ 27 h 27"/>
                  <a:gd name="T4" fmla="*/ 109 w 145"/>
                  <a:gd name="T5" fmla="*/ 27 h 27"/>
                  <a:gd name="T6" fmla="*/ 145 w 145"/>
                  <a:gd name="T7" fmla="*/ 0 h 27"/>
                  <a:gd name="T8" fmla="*/ 0 w 145"/>
                  <a:gd name="T9" fmla="*/ 0 h 2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145" h="27">
                    <a:moveTo>
                      <a:pt x="0" y="0"/>
                    </a:moveTo>
                    <a:lnTo>
                      <a:pt x="12" y="27"/>
                    </a:lnTo>
                    <a:lnTo>
                      <a:pt x="109" y="27"/>
                    </a:lnTo>
                    <a:lnTo>
                      <a:pt x="145" y="0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FFFFFF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0" name="Freeform 22"/>
              <xdr:cNvSpPr>
                <a:spLocks/>
              </xdr:cNvSpPr>
            </xdr:nvSpPr>
            <xdr:spPr bwMode="auto">
              <a:xfrm>
                <a:off x="1154" y="206"/>
                <a:ext cx="6" cy="6"/>
              </a:xfrm>
              <a:custGeom>
                <a:avLst/>
                <a:gdLst>
                  <a:gd name="T0" fmla="*/ 32 w 64"/>
                  <a:gd name="T1" fmla="*/ 64 h 64"/>
                  <a:gd name="T2" fmla="*/ 38 w 64"/>
                  <a:gd name="T3" fmla="*/ 63 h 64"/>
                  <a:gd name="T4" fmla="*/ 45 w 64"/>
                  <a:gd name="T5" fmla="*/ 62 h 64"/>
                  <a:gd name="T6" fmla="*/ 50 w 64"/>
                  <a:gd name="T7" fmla="*/ 59 h 64"/>
                  <a:gd name="T8" fmla="*/ 54 w 64"/>
                  <a:gd name="T9" fmla="*/ 54 h 64"/>
                  <a:gd name="T10" fmla="*/ 58 w 64"/>
                  <a:gd name="T11" fmla="*/ 50 h 64"/>
                  <a:gd name="T12" fmla="*/ 62 w 64"/>
                  <a:gd name="T13" fmla="*/ 45 h 64"/>
                  <a:gd name="T14" fmla="*/ 63 w 64"/>
                  <a:gd name="T15" fmla="*/ 39 h 64"/>
                  <a:gd name="T16" fmla="*/ 64 w 64"/>
                  <a:gd name="T17" fmla="*/ 32 h 64"/>
                  <a:gd name="T18" fmla="*/ 63 w 64"/>
                  <a:gd name="T19" fmla="*/ 26 h 64"/>
                  <a:gd name="T20" fmla="*/ 62 w 64"/>
                  <a:gd name="T21" fmla="*/ 20 h 64"/>
                  <a:gd name="T22" fmla="*/ 58 w 64"/>
                  <a:gd name="T23" fmla="*/ 14 h 64"/>
                  <a:gd name="T24" fmla="*/ 54 w 64"/>
                  <a:gd name="T25" fmla="*/ 10 h 64"/>
                  <a:gd name="T26" fmla="*/ 50 w 64"/>
                  <a:gd name="T27" fmla="*/ 6 h 64"/>
                  <a:gd name="T28" fmla="*/ 45 w 64"/>
                  <a:gd name="T29" fmla="*/ 3 h 64"/>
                  <a:gd name="T30" fmla="*/ 38 w 64"/>
                  <a:gd name="T31" fmla="*/ 2 h 64"/>
                  <a:gd name="T32" fmla="*/ 32 w 64"/>
                  <a:gd name="T33" fmla="*/ 0 h 64"/>
                  <a:gd name="T34" fmla="*/ 26 w 64"/>
                  <a:gd name="T35" fmla="*/ 2 h 64"/>
                  <a:gd name="T36" fmla="*/ 19 w 64"/>
                  <a:gd name="T37" fmla="*/ 3 h 64"/>
                  <a:gd name="T38" fmla="*/ 14 w 64"/>
                  <a:gd name="T39" fmla="*/ 6 h 64"/>
                  <a:gd name="T40" fmla="*/ 10 w 64"/>
                  <a:gd name="T41" fmla="*/ 10 h 64"/>
                  <a:gd name="T42" fmla="*/ 5 w 64"/>
                  <a:gd name="T43" fmla="*/ 14 h 64"/>
                  <a:gd name="T44" fmla="*/ 2 w 64"/>
                  <a:gd name="T45" fmla="*/ 20 h 64"/>
                  <a:gd name="T46" fmla="*/ 1 w 64"/>
                  <a:gd name="T47" fmla="*/ 26 h 64"/>
                  <a:gd name="T48" fmla="*/ 0 w 64"/>
                  <a:gd name="T49" fmla="*/ 32 h 64"/>
                  <a:gd name="T50" fmla="*/ 1 w 64"/>
                  <a:gd name="T51" fmla="*/ 39 h 64"/>
                  <a:gd name="T52" fmla="*/ 2 w 64"/>
                  <a:gd name="T53" fmla="*/ 45 h 64"/>
                  <a:gd name="T54" fmla="*/ 5 w 64"/>
                  <a:gd name="T55" fmla="*/ 50 h 64"/>
                  <a:gd name="T56" fmla="*/ 10 w 64"/>
                  <a:gd name="T57" fmla="*/ 54 h 64"/>
                  <a:gd name="T58" fmla="*/ 14 w 64"/>
                  <a:gd name="T59" fmla="*/ 59 h 64"/>
                  <a:gd name="T60" fmla="*/ 19 w 64"/>
                  <a:gd name="T61" fmla="*/ 62 h 64"/>
                  <a:gd name="T62" fmla="*/ 26 w 64"/>
                  <a:gd name="T63" fmla="*/ 63 h 64"/>
                  <a:gd name="T64" fmla="*/ 32 w 64"/>
                  <a:gd name="T65" fmla="*/ 64 h 6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</a:cxnLst>
                <a:rect l="0" t="0" r="r" b="b"/>
                <a:pathLst>
                  <a:path w="64" h="64">
                    <a:moveTo>
                      <a:pt x="32" y="64"/>
                    </a:moveTo>
                    <a:lnTo>
                      <a:pt x="38" y="63"/>
                    </a:lnTo>
                    <a:lnTo>
                      <a:pt x="45" y="62"/>
                    </a:lnTo>
                    <a:lnTo>
                      <a:pt x="50" y="59"/>
                    </a:lnTo>
                    <a:lnTo>
                      <a:pt x="54" y="54"/>
                    </a:lnTo>
                    <a:lnTo>
                      <a:pt x="58" y="50"/>
                    </a:lnTo>
                    <a:lnTo>
                      <a:pt x="62" y="45"/>
                    </a:lnTo>
                    <a:lnTo>
                      <a:pt x="63" y="39"/>
                    </a:lnTo>
                    <a:lnTo>
                      <a:pt x="64" y="32"/>
                    </a:lnTo>
                    <a:lnTo>
                      <a:pt x="63" y="26"/>
                    </a:lnTo>
                    <a:lnTo>
                      <a:pt x="62" y="20"/>
                    </a:lnTo>
                    <a:lnTo>
                      <a:pt x="58" y="14"/>
                    </a:lnTo>
                    <a:lnTo>
                      <a:pt x="54" y="10"/>
                    </a:lnTo>
                    <a:lnTo>
                      <a:pt x="50" y="6"/>
                    </a:lnTo>
                    <a:lnTo>
                      <a:pt x="45" y="3"/>
                    </a:lnTo>
                    <a:lnTo>
                      <a:pt x="38" y="2"/>
                    </a:lnTo>
                    <a:lnTo>
                      <a:pt x="32" y="0"/>
                    </a:lnTo>
                    <a:lnTo>
                      <a:pt x="26" y="2"/>
                    </a:lnTo>
                    <a:lnTo>
                      <a:pt x="19" y="3"/>
                    </a:lnTo>
                    <a:lnTo>
                      <a:pt x="14" y="6"/>
                    </a:lnTo>
                    <a:lnTo>
                      <a:pt x="10" y="10"/>
                    </a:lnTo>
                    <a:lnTo>
                      <a:pt x="5" y="14"/>
                    </a:lnTo>
                    <a:lnTo>
                      <a:pt x="2" y="20"/>
                    </a:lnTo>
                    <a:lnTo>
                      <a:pt x="1" y="26"/>
                    </a:lnTo>
                    <a:lnTo>
                      <a:pt x="0" y="32"/>
                    </a:lnTo>
                    <a:lnTo>
                      <a:pt x="1" y="39"/>
                    </a:lnTo>
                    <a:lnTo>
                      <a:pt x="2" y="45"/>
                    </a:lnTo>
                    <a:lnTo>
                      <a:pt x="5" y="50"/>
                    </a:lnTo>
                    <a:lnTo>
                      <a:pt x="10" y="54"/>
                    </a:lnTo>
                    <a:lnTo>
                      <a:pt x="14" y="59"/>
                    </a:lnTo>
                    <a:lnTo>
                      <a:pt x="19" y="62"/>
                    </a:lnTo>
                    <a:lnTo>
                      <a:pt x="26" y="63"/>
                    </a:lnTo>
                    <a:lnTo>
                      <a:pt x="32" y="64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1" name="Freeform 23"/>
              <xdr:cNvSpPr>
                <a:spLocks/>
              </xdr:cNvSpPr>
            </xdr:nvSpPr>
            <xdr:spPr bwMode="auto">
              <a:xfrm>
                <a:off x="1172" y="206"/>
                <a:ext cx="7" cy="7"/>
              </a:xfrm>
              <a:custGeom>
                <a:avLst/>
                <a:gdLst>
                  <a:gd name="T0" fmla="*/ 37 w 74"/>
                  <a:gd name="T1" fmla="*/ 74 h 74"/>
                  <a:gd name="T2" fmla="*/ 45 w 74"/>
                  <a:gd name="T3" fmla="*/ 73 h 74"/>
                  <a:gd name="T4" fmla="*/ 51 w 74"/>
                  <a:gd name="T5" fmla="*/ 70 h 74"/>
                  <a:gd name="T6" fmla="*/ 57 w 74"/>
                  <a:gd name="T7" fmla="*/ 67 h 74"/>
                  <a:gd name="T8" fmla="*/ 64 w 74"/>
                  <a:gd name="T9" fmla="*/ 63 h 74"/>
                  <a:gd name="T10" fmla="*/ 68 w 74"/>
                  <a:gd name="T11" fmla="*/ 57 h 74"/>
                  <a:gd name="T12" fmla="*/ 71 w 74"/>
                  <a:gd name="T13" fmla="*/ 50 h 74"/>
                  <a:gd name="T14" fmla="*/ 73 w 74"/>
                  <a:gd name="T15" fmla="*/ 44 h 74"/>
                  <a:gd name="T16" fmla="*/ 74 w 74"/>
                  <a:gd name="T17" fmla="*/ 37 h 74"/>
                  <a:gd name="T18" fmla="*/ 73 w 74"/>
                  <a:gd name="T19" fmla="*/ 29 h 74"/>
                  <a:gd name="T20" fmla="*/ 71 w 74"/>
                  <a:gd name="T21" fmla="*/ 22 h 74"/>
                  <a:gd name="T22" fmla="*/ 68 w 74"/>
                  <a:gd name="T23" fmla="*/ 15 h 74"/>
                  <a:gd name="T24" fmla="*/ 64 w 74"/>
                  <a:gd name="T25" fmla="*/ 10 h 74"/>
                  <a:gd name="T26" fmla="*/ 57 w 74"/>
                  <a:gd name="T27" fmla="*/ 6 h 74"/>
                  <a:gd name="T28" fmla="*/ 51 w 74"/>
                  <a:gd name="T29" fmla="*/ 3 h 74"/>
                  <a:gd name="T30" fmla="*/ 45 w 74"/>
                  <a:gd name="T31" fmla="*/ 1 h 74"/>
                  <a:gd name="T32" fmla="*/ 37 w 74"/>
                  <a:gd name="T33" fmla="*/ 0 h 74"/>
                  <a:gd name="T34" fmla="*/ 30 w 74"/>
                  <a:gd name="T35" fmla="*/ 1 h 74"/>
                  <a:gd name="T36" fmla="*/ 23 w 74"/>
                  <a:gd name="T37" fmla="*/ 3 h 74"/>
                  <a:gd name="T38" fmla="*/ 17 w 74"/>
                  <a:gd name="T39" fmla="*/ 6 h 74"/>
                  <a:gd name="T40" fmla="*/ 11 w 74"/>
                  <a:gd name="T41" fmla="*/ 10 h 74"/>
                  <a:gd name="T42" fmla="*/ 7 w 74"/>
                  <a:gd name="T43" fmla="*/ 15 h 74"/>
                  <a:gd name="T44" fmla="*/ 3 w 74"/>
                  <a:gd name="T45" fmla="*/ 22 h 74"/>
                  <a:gd name="T46" fmla="*/ 1 w 74"/>
                  <a:gd name="T47" fmla="*/ 29 h 74"/>
                  <a:gd name="T48" fmla="*/ 0 w 74"/>
                  <a:gd name="T49" fmla="*/ 37 h 74"/>
                  <a:gd name="T50" fmla="*/ 1 w 74"/>
                  <a:gd name="T51" fmla="*/ 44 h 74"/>
                  <a:gd name="T52" fmla="*/ 3 w 74"/>
                  <a:gd name="T53" fmla="*/ 50 h 74"/>
                  <a:gd name="T54" fmla="*/ 7 w 74"/>
                  <a:gd name="T55" fmla="*/ 57 h 74"/>
                  <a:gd name="T56" fmla="*/ 11 w 74"/>
                  <a:gd name="T57" fmla="*/ 63 h 74"/>
                  <a:gd name="T58" fmla="*/ 17 w 74"/>
                  <a:gd name="T59" fmla="*/ 67 h 74"/>
                  <a:gd name="T60" fmla="*/ 23 w 74"/>
                  <a:gd name="T61" fmla="*/ 70 h 74"/>
                  <a:gd name="T62" fmla="*/ 30 w 74"/>
                  <a:gd name="T63" fmla="*/ 73 h 74"/>
                  <a:gd name="T64" fmla="*/ 37 w 74"/>
                  <a:gd name="T65" fmla="*/ 74 h 7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</a:cxnLst>
                <a:rect l="0" t="0" r="r" b="b"/>
                <a:pathLst>
                  <a:path w="74" h="74">
                    <a:moveTo>
                      <a:pt x="37" y="74"/>
                    </a:moveTo>
                    <a:lnTo>
                      <a:pt x="45" y="73"/>
                    </a:lnTo>
                    <a:lnTo>
                      <a:pt x="51" y="70"/>
                    </a:lnTo>
                    <a:lnTo>
                      <a:pt x="57" y="67"/>
                    </a:lnTo>
                    <a:lnTo>
                      <a:pt x="64" y="63"/>
                    </a:lnTo>
                    <a:lnTo>
                      <a:pt x="68" y="57"/>
                    </a:lnTo>
                    <a:lnTo>
                      <a:pt x="71" y="50"/>
                    </a:lnTo>
                    <a:lnTo>
                      <a:pt x="73" y="44"/>
                    </a:lnTo>
                    <a:lnTo>
                      <a:pt x="74" y="37"/>
                    </a:lnTo>
                    <a:lnTo>
                      <a:pt x="73" y="29"/>
                    </a:lnTo>
                    <a:lnTo>
                      <a:pt x="71" y="22"/>
                    </a:lnTo>
                    <a:lnTo>
                      <a:pt x="68" y="15"/>
                    </a:lnTo>
                    <a:lnTo>
                      <a:pt x="64" y="10"/>
                    </a:lnTo>
                    <a:lnTo>
                      <a:pt x="57" y="6"/>
                    </a:lnTo>
                    <a:lnTo>
                      <a:pt x="51" y="3"/>
                    </a:lnTo>
                    <a:lnTo>
                      <a:pt x="45" y="1"/>
                    </a:lnTo>
                    <a:lnTo>
                      <a:pt x="37" y="0"/>
                    </a:lnTo>
                    <a:lnTo>
                      <a:pt x="30" y="1"/>
                    </a:lnTo>
                    <a:lnTo>
                      <a:pt x="23" y="3"/>
                    </a:lnTo>
                    <a:lnTo>
                      <a:pt x="17" y="6"/>
                    </a:lnTo>
                    <a:lnTo>
                      <a:pt x="11" y="10"/>
                    </a:lnTo>
                    <a:lnTo>
                      <a:pt x="7" y="15"/>
                    </a:lnTo>
                    <a:lnTo>
                      <a:pt x="3" y="22"/>
                    </a:lnTo>
                    <a:lnTo>
                      <a:pt x="1" y="29"/>
                    </a:lnTo>
                    <a:lnTo>
                      <a:pt x="0" y="37"/>
                    </a:lnTo>
                    <a:lnTo>
                      <a:pt x="1" y="44"/>
                    </a:lnTo>
                    <a:lnTo>
                      <a:pt x="3" y="50"/>
                    </a:lnTo>
                    <a:lnTo>
                      <a:pt x="7" y="57"/>
                    </a:lnTo>
                    <a:lnTo>
                      <a:pt x="11" y="63"/>
                    </a:lnTo>
                    <a:lnTo>
                      <a:pt x="17" y="67"/>
                    </a:lnTo>
                    <a:lnTo>
                      <a:pt x="23" y="70"/>
                    </a:lnTo>
                    <a:lnTo>
                      <a:pt x="30" y="73"/>
                    </a:lnTo>
                    <a:lnTo>
                      <a:pt x="37" y="74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2" name="Freeform 24"/>
              <xdr:cNvSpPr>
                <a:spLocks/>
              </xdr:cNvSpPr>
            </xdr:nvSpPr>
            <xdr:spPr bwMode="auto">
              <a:xfrm>
                <a:off x="1156" y="207"/>
                <a:ext cx="13" cy="16"/>
              </a:xfrm>
              <a:custGeom>
                <a:avLst/>
                <a:gdLst>
                  <a:gd name="T0" fmla="*/ 40 w 145"/>
                  <a:gd name="T1" fmla="*/ 157 h 182"/>
                  <a:gd name="T2" fmla="*/ 104 w 145"/>
                  <a:gd name="T3" fmla="*/ 43 h 182"/>
                  <a:gd name="T4" fmla="*/ 103 w 145"/>
                  <a:gd name="T5" fmla="*/ 0 h 182"/>
                  <a:gd name="T6" fmla="*/ 0 w 145"/>
                  <a:gd name="T7" fmla="*/ 182 h 182"/>
                  <a:gd name="T8" fmla="*/ 145 w 145"/>
                  <a:gd name="T9" fmla="*/ 182 h 182"/>
                  <a:gd name="T10" fmla="*/ 145 w 145"/>
                  <a:gd name="T11" fmla="*/ 157 h 182"/>
                  <a:gd name="T12" fmla="*/ 40 w 145"/>
                  <a:gd name="T13" fmla="*/ 157 h 18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145" h="182">
                    <a:moveTo>
                      <a:pt x="40" y="157"/>
                    </a:moveTo>
                    <a:lnTo>
                      <a:pt x="104" y="43"/>
                    </a:lnTo>
                    <a:lnTo>
                      <a:pt x="103" y="0"/>
                    </a:lnTo>
                    <a:lnTo>
                      <a:pt x="0" y="182"/>
                    </a:lnTo>
                    <a:lnTo>
                      <a:pt x="145" y="182"/>
                    </a:lnTo>
                    <a:lnTo>
                      <a:pt x="145" y="157"/>
                    </a:lnTo>
                    <a:lnTo>
                      <a:pt x="40" y="157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3" name="Freeform 25"/>
              <xdr:cNvSpPr>
                <a:spLocks/>
              </xdr:cNvSpPr>
            </xdr:nvSpPr>
            <xdr:spPr bwMode="auto">
              <a:xfrm>
                <a:off x="1119" y="254"/>
                <a:ext cx="92" cy="71"/>
              </a:xfrm>
              <a:custGeom>
                <a:avLst/>
                <a:gdLst>
                  <a:gd name="T0" fmla="*/ 1000 w 1011"/>
                  <a:gd name="T1" fmla="*/ 309 h 777"/>
                  <a:gd name="T2" fmla="*/ 969 w 1011"/>
                  <a:gd name="T3" fmla="*/ 349 h 777"/>
                  <a:gd name="T4" fmla="*/ 934 w 1011"/>
                  <a:gd name="T5" fmla="*/ 376 h 777"/>
                  <a:gd name="T6" fmla="*/ 911 w 1011"/>
                  <a:gd name="T7" fmla="*/ 391 h 777"/>
                  <a:gd name="T8" fmla="*/ 965 w 1011"/>
                  <a:gd name="T9" fmla="*/ 777 h 777"/>
                  <a:gd name="T10" fmla="*/ 398 w 1011"/>
                  <a:gd name="T11" fmla="*/ 164 h 777"/>
                  <a:gd name="T12" fmla="*/ 386 w 1011"/>
                  <a:gd name="T13" fmla="*/ 181 h 777"/>
                  <a:gd name="T14" fmla="*/ 361 w 1011"/>
                  <a:gd name="T15" fmla="*/ 220 h 777"/>
                  <a:gd name="T16" fmla="*/ 329 w 1011"/>
                  <a:gd name="T17" fmla="*/ 264 h 777"/>
                  <a:gd name="T18" fmla="*/ 305 w 1011"/>
                  <a:gd name="T19" fmla="*/ 297 h 777"/>
                  <a:gd name="T20" fmla="*/ 286 w 1011"/>
                  <a:gd name="T21" fmla="*/ 316 h 777"/>
                  <a:gd name="T22" fmla="*/ 261 w 1011"/>
                  <a:gd name="T23" fmla="*/ 335 h 777"/>
                  <a:gd name="T24" fmla="*/ 230 w 1011"/>
                  <a:gd name="T25" fmla="*/ 350 h 777"/>
                  <a:gd name="T26" fmla="*/ 191 w 1011"/>
                  <a:gd name="T27" fmla="*/ 358 h 777"/>
                  <a:gd name="T28" fmla="*/ 170 w 1011"/>
                  <a:gd name="T29" fmla="*/ 358 h 777"/>
                  <a:gd name="T30" fmla="*/ 145 w 1011"/>
                  <a:gd name="T31" fmla="*/ 355 h 777"/>
                  <a:gd name="T32" fmla="*/ 115 w 1011"/>
                  <a:gd name="T33" fmla="*/ 349 h 777"/>
                  <a:gd name="T34" fmla="*/ 86 w 1011"/>
                  <a:gd name="T35" fmla="*/ 340 h 777"/>
                  <a:gd name="T36" fmla="*/ 57 w 1011"/>
                  <a:gd name="T37" fmla="*/ 332 h 777"/>
                  <a:gd name="T38" fmla="*/ 33 w 1011"/>
                  <a:gd name="T39" fmla="*/ 325 h 777"/>
                  <a:gd name="T40" fmla="*/ 13 w 1011"/>
                  <a:gd name="T41" fmla="*/ 317 h 777"/>
                  <a:gd name="T42" fmla="*/ 1 w 1011"/>
                  <a:gd name="T43" fmla="*/ 313 h 777"/>
                  <a:gd name="T44" fmla="*/ 12 w 1011"/>
                  <a:gd name="T45" fmla="*/ 226 h 777"/>
                  <a:gd name="T46" fmla="*/ 38 w 1011"/>
                  <a:gd name="T47" fmla="*/ 231 h 777"/>
                  <a:gd name="T48" fmla="*/ 67 w 1011"/>
                  <a:gd name="T49" fmla="*/ 237 h 777"/>
                  <a:gd name="T50" fmla="*/ 95 w 1011"/>
                  <a:gd name="T51" fmla="*/ 241 h 777"/>
                  <a:gd name="T52" fmla="*/ 123 w 1011"/>
                  <a:gd name="T53" fmla="*/ 246 h 777"/>
                  <a:gd name="T54" fmla="*/ 147 w 1011"/>
                  <a:gd name="T55" fmla="*/ 249 h 777"/>
                  <a:gd name="T56" fmla="*/ 167 w 1011"/>
                  <a:gd name="T57" fmla="*/ 253 h 777"/>
                  <a:gd name="T58" fmla="*/ 180 w 1011"/>
                  <a:gd name="T59" fmla="*/ 254 h 777"/>
                  <a:gd name="T60" fmla="*/ 191 w 1011"/>
                  <a:gd name="T61" fmla="*/ 255 h 777"/>
                  <a:gd name="T62" fmla="*/ 202 w 1011"/>
                  <a:gd name="T63" fmla="*/ 254 h 777"/>
                  <a:gd name="T64" fmla="*/ 218 w 1011"/>
                  <a:gd name="T65" fmla="*/ 234 h 777"/>
                  <a:gd name="T66" fmla="*/ 235 w 1011"/>
                  <a:gd name="T67" fmla="*/ 200 h 777"/>
                  <a:gd name="T68" fmla="*/ 240 w 1011"/>
                  <a:gd name="T69" fmla="*/ 188 h 777"/>
                  <a:gd name="T70" fmla="*/ 253 w 1011"/>
                  <a:gd name="T71" fmla="*/ 162 h 777"/>
                  <a:gd name="T72" fmla="*/ 277 w 1011"/>
                  <a:gd name="T73" fmla="*/ 118 h 777"/>
                  <a:gd name="T74" fmla="*/ 309 w 1011"/>
                  <a:gd name="T75" fmla="*/ 73 h 777"/>
                  <a:gd name="T76" fmla="*/ 333 w 1011"/>
                  <a:gd name="T77" fmla="*/ 46 h 777"/>
                  <a:gd name="T78" fmla="*/ 352 w 1011"/>
                  <a:gd name="T79" fmla="*/ 31 h 777"/>
                  <a:gd name="T80" fmla="*/ 377 w 1011"/>
                  <a:gd name="T81" fmla="*/ 15 h 777"/>
                  <a:gd name="T82" fmla="*/ 403 w 1011"/>
                  <a:gd name="T83" fmla="*/ 3 h 777"/>
                  <a:gd name="T84" fmla="*/ 505 w 1011"/>
                  <a:gd name="T85" fmla="*/ 0 h 777"/>
                  <a:gd name="T86" fmla="*/ 735 w 1011"/>
                  <a:gd name="T87" fmla="*/ 0 h 777"/>
                  <a:gd name="T88" fmla="*/ 828 w 1011"/>
                  <a:gd name="T89" fmla="*/ 1 h 777"/>
                  <a:gd name="T90" fmla="*/ 859 w 1011"/>
                  <a:gd name="T91" fmla="*/ 16 h 777"/>
                  <a:gd name="T92" fmla="*/ 891 w 1011"/>
                  <a:gd name="T93" fmla="*/ 42 h 777"/>
                  <a:gd name="T94" fmla="*/ 921 w 1011"/>
                  <a:gd name="T95" fmla="*/ 77 h 777"/>
                  <a:gd name="T96" fmla="*/ 947 w 1011"/>
                  <a:gd name="T97" fmla="*/ 115 h 777"/>
                  <a:gd name="T98" fmla="*/ 970 w 1011"/>
                  <a:gd name="T99" fmla="*/ 150 h 777"/>
                  <a:gd name="T100" fmla="*/ 986 w 1011"/>
                  <a:gd name="T101" fmla="*/ 179 h 777"/>
                  <a:gd name="T102" fmla="*/ 996 w 1011"/>
                  <a:gd name="T103" fmla="*/ 196 h 777"/>
                  <a:gd name="T104" fmla="*/ 1000 w 1011"/>
                  <a:gd name="T105" fmla="*/ 206 h 777"/>
                  <a:gd name="T106" fmla="*/ 1011 w 1011"/>
                  <a:gd name="T107" fmla="*/ 256 h 7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011" h="777">
                    <a:moveTo>
                      <a:pt x="1008" y="285"/>
                    </a:moveTo>
                    <a:lnTo>
                      <a:pt x="1000" y="309"/>
                    </a:lnTo>
                    <a:lnTo>
                      <a:pt x="986" y="330"/>
                    </a:lnTo>
                    <a:lnTo>
                      <a:pt x="969" y="349"/>
                    </a:lnTo>
                    <a:lnTo>
                      <a:pt x="951" y="364"/>
                    </a:lnTo>
                    <a:lnTo>
                      <a:pt x="934" y="376"/>
                    </a:lnTo>
                    <a:lnTo>
                      <a:pt x="921" y="386"/>
                    </a:lnTo>
                    <a:lnTo>
                      <a:pt x="911" y="391"/>
                    </a:lnTo>
                    <a:lnTo>
                      <a:pt x="907" y="393"/>
                    </a:lnTo>
                    <a:lnTo>
                      <a:pt x="965" y="777"/>
                    </a:lnTo>
                    <a:lnTo>
                      <a:pt x="286" y="777"/>
                    </a:lnTo>
                    <a:lnTo>
                      <a:pt x="398" y="164"/>
                    </a:lnTo>
                    <a:lnTo>
                      <a:pt x="395" y="168"/>
                    </a:lnTo>
                    <a:lnTo>
                      <a:pt x="386" y="181"/>
                    </a:lnTo>
                    <a:lnTo>
                      <a:pt x="375" y="199"/>
                    </a:lnTo>
                    <a:lnTo>
                      <a:pt x="361" y="220"/>
                    </a:lnTo>
                    <a:lnTo>
                      <a:pt x="345" y="242"/>
                    </a:lnTo>
                    <a:lnTo>
                      <a:pt x="329" y="264"/>
                    </a:lnTo>
                    <a:lnTo>
                      <a:pt x="315" y="283"/>
                    </a:lnTo>
                    <a:lnTo>
                      <a:pt x="305" y="297"/>
                    </a:lnTo>
                    <a:lnTo>
                      <a:pt x="296" y="307"/>
                    </a:lnTo>
                    <a:lnTo>
                      <a:pt x="286" y="316"/>
                    </a:lnTo>
                    <a:lnTo>
                      <a:pt x="274" y="326"/>
                    </a:lnTo>
                    <a:lnTo>
                      <a:pt x="261" y="335"/>
                    </a:lnTo>
                    <a:lnTo>
                      <a:pt x="245" y="344"/>
                    </a:lnTo>
                    <a:lnTo>
                      <a:pt x="230" y="350"/>
                    </a:lnTo>
                    <a:lnTo>
                      <a:pt x="210" y="355"/>
                    </a:lnTo>
                    <a:lnTo>
                      <a:pt x="191" y="358"/>
                    </a:lnTo>
                    <a:lnTo>
                      <a:pt x="182" y="358"/>
                    </a:lnTo>
                    <a:lnTo>
                      <a:pt x="170" y="358"/>
                    </a:lnTo>
                    <a:lnTo>
                      <a:pt x="158" y="357"/>
                    </a:lnTo>
                    <a:lnTo>
                      <a:pt x="145" y="355"/>
                    </a:lnTo>
                    <a:lnTo>
                      <a:pt x="130" y="352"/>
                    </a:lnTo>
                    <a:lnTo>
                      <a:pt x="115" y="349"/>
                    </a:lnTo>
                    <a:lnTo>
                      <a:pt x="100" y="345"/>
                    </a:lnTo>
                    <a:lnTo>
                      <a:pt x="86" y="340"/>
                    </a:lnTo>
                    <a:lnTo>
                      <a:pt x="72" y="336"/>
                    </a:lnTo>
                    <a:lnTo>
                      <a:pt x="57" y="332"/>
                    </a:lnTo>
                    <a:lnTo>
                      <a:pt x="44" y="329"/>
                    </a:lnTo>
                    <a:lnTo>
                      <a:pt x="33" y="325"/>
                    </a:lnTo>
                    <a:lnTo>
                      <a:pt x="22" y="320"/>
                    </a:lnTo>
                    <a:lnTo>
                      <a:pt x="13" y="317"/>
                    </a:lnTo>
                    <a:lnTo>
                      <a:pt x="6" y="315"/>
                    </a:lnTo>
                    <a:lnTo>
                      <a:pt x="1" y="313"/>
                    </a:lnTo>
                    <a:lnTo>
                      <a:pt x="0" y="224"/>
                    </a:lnTo>
                    <a:lnTo>
                      <a:pt x="12" y="226"/>
                    </a:lnTo>
                    <a:lnTo>
                      <a:pt x="24" y="228"/>
                    </a:lnTo>
                    <a:lnTo>
                      <a:pt x="38" y="231"/>
                    </a:lnTo>
                    <a:lnTo>
                      <a:pt x="53" y="234"/>
                    </a:lnTo>
                    <a:lnTo>
                      <a:pt x="67" y="237"/>
                    </a:lnTo>
                    <a:lnTo>
                      <a:pt x="81" y="239"/>
                    </a:lnTo>
                    <a:lnTo>
                      <a:pt x="95" y="241"/>
                    </a:lnTo>
                    <a:lnTo>
                      <a:pt x="110" y="243"/>
                    </a:lnTo>
                    <a:lnTo>
                      <a:pt x="123" y="246"/>
                    </a:lnTo>
                    <a:lnTo>
                      <a:pt x="135" y="247"/>
                    </a:lnTo>
                    <a:lnTo>
                      <a:pt x="147" y="249"/>
                    </a:lnTo>
                    <a:lnTo>
                      <a:pt x="158" y="252"/>
                    </a:lnTo>
                    <a:lnTo>
                      <a:pt x="167" y="253"/>
                    </a:lnTo>
                    <a:lnTo>
                      <a:pt x="175" y="254"/>
                    </a:lnTo>
                    <a:lnTo>
                      <a:pt x="180" y="254"/>
                    </a:lnTo>
                    <a:lnTo>
                      <a:pt x="183" y="254"/>
                    </a:lnTo>
                    <a:lnTo>
                      <a:pt x="191" y="255"/>
                    </a:lnTo>
                    <a:lnTo>
                      <a:pt x="197" y="256"/>
                    </a:lnTo>
                    <a:lnTo>
                      <a:pt x="202" y="254"/>
                    </a:lnTo>
                    <a:lnTo>
                      <a:pt x="209" y="246"/>
                    </a:lnTo>
                    <a:lnTo>
                      <a:pt x="218" y="234"/>
                    </a:lnTo>
                    <a:lnTo>
                      <a:pt x="227" y="216"/>
                    </a:lnTo>
                    <a:lnTo>
                      <a:pt x="235" y="200"/>
                    </a:lnTo>
                    <a:lnTo>
                      <a:pt x="238" y="192"/>
                    </a:lnTo>
                    <a:lnTo>
                      <a:pt x="240" y="188"/>
                    </a:lnTo>
                    <a:lnTo>
                      <a:pt x="245" y="178"/>
                    </a:lnTo>
                    <a:lnTo>
                      <a:pt x="253" y="162"/>
                    </a:lnTo>
                    <a:lnTo>
                      <a:pt x="264" y="142"/>
                    </a:lnTo>
                    <a:lnTo>
                      <a:pt x="277" y="118"/>
                    </a:lnTo>
                    <a:lnTo>
                      <a:pt x="292" y="95"/>
                    </a:lnTo>
                    <a:lnTo>
                      <a:pt x="309" y="73"/>
                    </a:lnTo>
                    <a:lnTo>
                      <a:pt x="327" y="53"/>
                    </a:lnTo>
                    <a:lnTo>
                      <a:pt x="333" y="46"/>
                    </a:lnTo>
                    <a:lnTo>
                      <a:pt x="342" y="39"/>
                    </a:lnTo>
                    <a:lnTo>
                      <a:pt x="352" y="31"/>
                    </a:lnTo>
                    <a:lnTo>
                      <a:pt x="365" y="23"/>
                    </a:lnTo>
                    <a:lnTo>
                      <a:pt x="377" y="15"/>
                    </a:lnTo>
                    <a:lnTo>
                      <a:pt x="390" y="8"/>
                    </a:lnTo>
                    <a:lnTo>
                      <a:pt x="403" y="3"/>
                    </a:lnTo>
                    <a:lnTo>
                      <a:pt x="415" y="0"/>
                    </a:lnTo>
                    <a:lnTo>
                      <a:pt x="505" y="0"/>
                    </a:lnTo>
                    <a:lnTo>
                      <a:pt x="604" y="295"/>
                    </a:lnTo>
                    <a:lnTo>
                      <a:pt x="735" y="0"/>
                    </a:lnTo>
                    <a:lnTo>
                      <a:pt x="813" y="0"/>
                    </a:lnTo>
                    <a:lnTo>
                      <a:pt x="828" y="1"/>
                    </a:lnTo>
                    <a:lnTo>
                      <a:pt x="843" y="6"/>
                    </a:lnTo>
                    <a:lnTo>
                      <a:pt x="859" y="16"/>
                    </a:lnTo>
                    <a:lnTo>
                      <a:pt x="875" y="27"/>
                    </a:lnTo>
                    <a:lnTo>
                      <a:pt x="891" y="42"/>
                    </a:lnTo>
                    <a:lnTo>
                      <a:pt x="906" y="59"/>
                    </a:lnTo>
                    <a:lnTo>
                      <a:pt x="921" y="77"/>
                    </a:lnTo>
                    <a:lnTo>
                      <a:pt x="934" y="96"/>
                    </a:lnTo>
                    <a:lnTo>
                      <a:pt x="947" y="115"/>
                    </a:lnTo>
                    <a:lnTo>
                      <a:pt x="960" y="133"/>
                    </a:lnTo>
                    <a:lnTo>
                      <a:pt x="970" y="150"/>
                    </a:lnTo>
                    <a:lnTo>
                      <a:pt x="979" y="166"/>
                    </a:lnTo>
                    <a:lnTo>
                      <a:pt x="986" y="179"/>
                    </a:lnTo>
                    <a:lnTo>
                      <a:pt x="993" y="189"/>
                    </a:lnTo>
                    <a:lnTo>
                      <a:pt x="996" y="196"/>
                    </a:lnTo>
                    <a:lnTo>
                      <a:pt x="997" y="198"/>
                    </a:lnTo>
                    <a:lnTo>
                      <a:pt x="1000" y="206"/>
                    </a:lnTo>
                    <a:lnTo>
                      <a:pt x="1006" y="227"/>
                    </a:lnTo>
                    <a:lnTo>
                      <a:pt x="1011" y="256"/>
                    </a:lnTo>
                    <a:lnTo>
                      <a:pt x="1008" y="285"/>
                    </a:lnTo>
                    <a:close/>
                  </a:path>
                </a:pathLst>
              </a:custGeom>
              <a:solidFill>
                <a:srgbClr val="DD7A2B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4" name="Freeform 26"/>
              <xdr:cNvSpPr>
                <a:spLocks/>
              </xdr:cNvSpPr>
            </xdr:nvSpPr>
            <xdr:spPr bwMode="auto">
              <a:xfrm>
                <a:off x="1103" y="268"/>
                <a:ext cx="14" cy="12"/>
              </a:xfrm>
              <a:custGeom>
                <a:avLst/>
                <a:gdLst>
                  <a:gd name="T0" fmla="*/ 150 w 150"/>
                  <a:gd name="T1" fmla="*/ 66 h 132"/>
                  <a:gd name="T2" fmla="*/ 143 w 150"/>
                  <a:gd name="T3" fmla="*/ 54 h 132"/>
                  <a:gd name="T4" fmla="*/ 135 w 150"/>
                  <a:gd name="T5" fmla="*/ 42 h 132"/>
                  <a:gd name="T6" fmla="*/ 126 w 150"/>
                  <a:gd name="T7" fmla="*/ 31 h 132"/>
                  <a:gd name="T8" fmla="*/ 118 w 150"/>
                  <a:gd name="T9" fmla="*/ 20 h 132"/>
                  <a:gd name="T10" fmla="*/ 109 w 150"/>
                  <a:gd name="T11" fmla="*/ 12 h 132"/>
                  <a:gd name="T12" fmla="*/ 102 w 150"/>
                  <a:gd name="T13" fmla="*/ 4 h 132"/>
                  <a:gd name="T14" fmla="*/ 96 w 150"/>
                  <a:gd name="T15" fmla="*/ 0 h 132"/>
                  <a:gd name="T16" fmla="*/ 92 w 150"/>
                  <a:gd name="T17" fmla="*/ 0 h 132"/>
                  <a:gd name="T18" fmla="*/ 90 w 150"/>
                  <a:gd name="T19" fmla="*/ 11 h 132"/>
                  <a:gd name="T20" fmla="*/ 96 w 150"/>
                  <a:gd name="T21" fmla="*/ 31 h 132"/>
                  <a:gd name="T22" fmla="*/ 103 w 150"/>
                  <a:gd name="T23" fmla="*/ 50 h 132"/>
                  <a:gd name="T24" fmla="*/ 107 w 150"/>
                  <a:gd name="T25" fmla="*/ 58 h 132"/>
                  <a:gd name="T26" fmla="*/ 0 w 150"/>
                  <a:gd name="T27" fmla="*/ 59 h 132"/>
                  <a:gd name="T28" fmla="*/ 14 w 150"/>
                  <a:gd name="T29" fmla="*/ 132 h 132"/>
                  <a:gd name="T30" fmla="*/ 150 w 150"/>
                  <a:gd name="T31" fmla="*/ 132 h 132"/>
                  <a:gd name="T32" fmla="*/ 150 w 150"/>
                  <a:gd name="T33" fmla="*/ 66 h 13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50" h="132">
                    <a:moveTo>
                      <a:pt x="150" y="66"/>
                    </a:moveTo>
                    <a:lnTo>
                      <a:pt x="143" y="54"/>
                    </a:lnTo>
                    <a:lnTo>
                      <a:pt x="135" y="42"/>
                    </a:lnTo>
                    <a:lnTo>
                      <a:pt x="126" y="31"/>
                    </a:lnTo>
                    <a:lnTo>
                      <a:pt x="118" y="20"/>
                    </a:lnTo>
                    <a:lnTo>
                      <a:pt x="109" y="12"/>
                    </a:lnTo>
                    <a:lnTo>
                      <a:pt x="102" y="4"/>
                    </a:lnTo>
                    <a:lnTo>
                      <a:pt x="96" y="0"/>
                    </a:lnTo>
                    <a:lnTo>
                      <a:pt x="92" y="0"/>
                    </a:lnTo>
                    <a:lnTo>
                      <a:pt x="90" y="11"/>
                    </a:lnTo>
                    <a:lnTo>
                      <a:pt x="96" y="31"/>
                    </a:lnTo>
                    <a:lnTo>
                      <a:pt x="103" y="50"/>
                    </a:lnTo>
                    <a:lnTo>
                      <a:pt x="107" y="58"/>
                    </a:lnTo>
                    <a:lnTo>
                      <a:pt x="0" y="59"/>
                    </a:lnTo>
                    <a:lnTo>
                      <a:pt x="14" y="132"/>
                    </a:lnTo>
                    <a:lnTo>
                      <a:pt x="150" y="132"/>
                    </a:lnTo>
                    <a:lnTo>
                      <a:pt x="150" y="66"/>
                    </a:lnTo>
                    <a:close/>
                  </a:path>
                </a:pathLst>
              </a:custGeom>
              <a:solidFill>
                <a:srgbClr val="AFAA75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5" name="Freeform 27"/>
              <xdr:cNvSpPr>
                <a:spLocks/>
              </xdr:cNvSpPr>
            </xdr:nvSpPr>
            <xdr:spPr bwMode="auto">
              <a:xfrm>
                <a:off x="1185" y="197"/>
                <a:ext cx="14" cy="16"/>
              </a:xfrm>
              <a:custGeom>
                <a:avLst/>
                <a:gdLst>
                  <a:gd name="T0" fmla="*/ 74 w 148"/>
                  <a:gd name="T1" fmla="*/ 169 h 169"/>
                  <a:gd name="T2" fmla="*/ 89 w 148"/>
                  <a:gd name="T3" fmla="*/ 167 h 169"/>
                  <a:gd name="T4" fmla="*/ 103 w 148"/>
                  <a:gd name="T5" fmla="*/ 163 h 169"/>
                  <a:gd name="T6" fmla="*/ 115 w 148"/>
                  <a:gd name="T7" fmla="*/ 155 h 169"/>
                  <a:gd name="T8" fmla="*/ 127 w 148"/>
                  <a:gd name="T9" fmla="*/ 144 h 169"/>
                  <a:gd name="T10" fmla="*/ 136 w 148"/>
                  <a:gd name="T11" fmla="*/ 132 h 169"/>
                  <a:gd name="T12" fmla="*/ 143 w 148"/>
                  <a:gd name="T13" fmla="*/ 118 h 169"/>
                  <a:gd name="T14" fmla="*/ 147 w 148"/>
                  <a:gd name="T15" fmla="*/ 102 h 169"/>
                  <a:gd name="T16" fmla="*/ 148 w 148"/>
                  <a:gd name="T17" fmla="*/ 85 h 169"/>
                  <a:gd name="T18" fmla="*/ 147 w 148"/>
                  <a:gd name="T19" fmla="*/ 68 h 169"/>
                  <a:gd name="T20" fmla="*/ 143 w 148"/>
                  <a:gd name="T21" fmla="*/ 52 h 169"/>
                  <a:gd name="T22" fmla="*/ 136 w 148"/>
                  <a:gd name="T23" fmla="*/ 37 h 169"/>
                  <a:gd name="T24" fmla="*/ 127 w 148"/>
                  <a:gd name="T25" fmla="*/ 25 h 169"/>
                  <a:gd name="T26" fmla="*/ 115 w 148"/>
                  <a:gd name="T27" fmla="*/ 15 h 169"/>
                  <a:gd name="T28" fmla="*/ 103 w 148"/>
                  <a:gd name="T29" fmla="*/ 7 h 169"/>
                  <a:gd name="T30" fmla="*/ 89 w 148"/>
                  <a:gd name="T31" fmla="*/ 2 h 169"/>
                  <a:gd name="T32" fmla="*/ 74 w 148"/>
                  <a:gd name="T33" fmla="*/ 0 h 169"/>
                  <a:gd name="T34" fmla="*/ 59 w 148"/>
                  <a:gd name="T35" fmla="*/ 2 h 169"/>
                  <a:gd name="T36" fmla="*/ 46 w 148"/>
                  <a:gd name="T37" fmla="*/ 7 h 169"/>
                  <a:gd name="T38" fmla="*/ 33 w 148"/>
                  <a:gd name="T39" fmla="*/ 15 h 169"/>
                  <a:gd name="T40" fmla="*/ 21 w 148"/>
                  <a:gd name="T41" fmla="*/ 25 h 169"/>
                  <a:gd name="T42" fmla="*/ 13 w 148"/>
                  <a:gd name="T43" fmla="*/ 37 h 169"/>
                  <a:gd name="T44" fmla="*/ 5 w 148"/>
                  <a:gd name="T45" fmla="*/ 52 h 169"/>
                  <a:gd name="T46" fmla="*/ 1 w 148"/>
                  <a:gd name="T47" fmla="*/ 68 h 169"/>
                  <a:gd name="T48" fmla="*/ 0 w 148"/>
                  <a:gd name="T49" fmla="*/ 85 h 169"/>
                  <a:gd name="T50" fmla="*/ 1 w 148"/>
                  <a:gd name="T51" fmla="*/ 102 h 169"/>
                  <a:gd name="T52" fmla="*/ 5 w 148"/>
                  <a:gd name="T53" fmla="*/ 118 h 169"/>
                  <a:gd name="T54" fmla="*/ 13 w 148"/>
                  <a:gd name="T55" fmla="*/ 132 h 169"/>
                  <a:gd name="T56" fmla="*/ 21 w 148"/>
                  <a:gd name="T57" fmla="*/ 144 h 169"/>
                  <a:gd name="T58" fmla="*/ 33 w 148"/>
                  <a:gd name="T59" fmla="*/ 155 h 169"/>
                  <a:gd name="T60" fmla="*/ 46 w 148"/>
                  <a:gd name="T61" fmla="*/ 163 h 169"/>
                  <a:gd name="T62" fmla="*/ 59 w 148"/>
                  <a:gd name="T63" fmla="*/ 167 h 169"/>
                  <a:gd name="T64" fmla="*/ 74 w 148"/>
                  <a:gd name="T65" fmla="*/ 169 h 16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</a:cxnLst>
                <a:rect l="0" t="0" r="r" b="b"/>
                <a:pathLst>
                  <a:path w="148" h="169">
                    <a:moveTo>
                      <a:pt x="74" y="169"/>
                    </a:moveTo>
                    <a:lnTo>
                      <a:pt x="89" y="167"/>
                    </a:lnTo>
                    <a:lnTo>
                      <a:pt x="103" y="163"/>
                    </a:lnTo>
                    <a:lnTo>
                      <a:pt x="115" y="155"/>
                    </a:lnTo>
                    <a:lnTo>
                      <a:pt x="127" y="144"/>
                    </a:lnTo>
                    <a:lnTo>
                      <a:pt x="136" y="132"/>
                    </a:lnTo>
                    <a:lnTo>
                      <a:pt x="143" y="118"/>
                    </a:lnTo>
                    <a:lnTo>
                      <a:pt x="147" y="102"/>
                    </a:lnTo>
                    <a:lnTo>
                      <a:pt x="148" y="85"/>
                    </a:lnTo>
                    <a:lnTo>
                      <a:pt x="147" y="68"/>
                    </a:lnTo>
                    <a:lnTo>
                      <a:pt x="143" y="52"/>
                    </a:lnTo>
                    <a:lnTo>
                      <a:pt x="136" y="37"/>
                    </a:lnTo>
                    <a:lnTo>
                      <a:pt x="127" y="25"/>
                    </a:lnTo>
                    <a:lnTo>
                      <a:pt x="115" y="15"/>
                    </a:lnTo>
                    <a:lnTo>
                      <a:pt x="103" y="7"/>
                    </a:lnTo>
                    <a:lnTo>
                      <a:pt x="89" y="2"/>
                    </a:lnTo>
                    <a:lnTo>
                      <a:pt x="74" y="0"/>
                    </a:lnTo>
                    <a:lnTo>
                      <a:pt x="59" y="2"/>
                    </a:lnTo>
                    <a:lnTo>
                      <a:pt x="46" y="7"/>
                    </a:lnTo>
                    <a:lnTo>
                      <a:pt x="33" y="15"/>
                    </a:lnTo>
                    <a:lnTo>
                      <a:pt x="21" y="25"/>
                    </a:lnTo>
                    <a:lnTo>
                      <a:pt x="13" y="37"/>
                    </a:lnTo>
                    <a:lnTo>
                      <a:pt x="5" y="52"/>
                    </a:lnTo>
                    <a:lnTo>
                      <a:pt x="1" y="68"/>
                    </a:lnTo>
                    <a:lnTo>
                      <a:pt x="0" y="85"/>
                    </a:lnTo>
                    <a:lnTo>
                      <a:pt x="1" y="102"/>
                    </a:lnTo>
                    <a:lnTo>
                      <a:pt x="5" y="118"/>
                    </a:lnTo>
                    <a:lnTo>
                      <a:pt x="13" y="132"/>
                    </a:lnTo>
                    <a:lnTo>
                      <a:pt x="21" y="144"/>
                    </a:lnTo>
                    <a:lnTo>
                      <a:pt x="33" y="155"/>
                    </a:lnTo>
                    <a:lnTo>
                      <a:pt x="46" y="163"/>
                    </a:lnTo>
                    <a:lnTo>
                      <a:pt x="59" y="167"/>
                    </a:lnTo>
                    <a:lnTo>
                      <a:pt x="74" y="169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6" name="Rectangle 28"/>
              <xdr:cNvSpPr>
                <a:spLocks noChangeArrowheads="1"/>
              </xdr:cNvSpPr>
            </xdr:nvSpPr>
            <xdr:spPr bwMode="auto">
              <a:xfrm>
                <a:off x="1188" y="208"/>
                <a:ext cx="4" cy="9"/>
              </a:xfrm>
              <a:prstGeom prst="rect">
                <a:avLst/>
              </a:pr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7" name="Freeform 29"/>
              <xdr:cNvSpPr>
                <a:spLocks/>
              </xdr:cNvSpPr>
            </xdr:nvSpPr>
            <xdr:spPr bwMode="auto">
              <a:xfrm>
                <a:off x="1157" y="252"/>
                <a:ext cx="36" cy="74"/>
              </a:xfrm>
              <a:custGeom>
                <a:avLst/>
                <a:gdLst>
                  <a:gd name="T0" fmla="*/ 347 w 399"/>
                  <a:gd name="T1" fmla="*/ 92 h 814"/>
                  <a:gd name="T2" fmla="*/ 399 w 399"/>
                  <a:gd name="T3" fmla="*/ 56 h 814"/>
                  <a:gd name="T4" fmla="*/ 357 w 399"/>
                  <a:gd name="T5" fmla="*/ 5 h 814"/>
                  <a:gd name="T6" fmla="*/ 330 w 399"/>
                  <a:gd name="T7" fmla="*/ 5 h 814"/>
                  <a:gd name="T8" fmla="*/ 366 w 399"/>
                  <a:gd name="T9" fmla="*/ 51 h 814"/>
                  <a:gd name="T10" fmla="*/ 315 w 399"/>
                  <a:gd name="T11" fmla="*/ 88 h 814"/>
                  <a:gd name="T12" fmla="*/ 316 w 399"/>
                  <a:gd name="T13" fmla="*/ 90 h 814"/>
                  <a:gd name="T14" fmla="*/ 321 w 399"/>
                  <a:gd name="T15" fmla="*/ 94 h 814"/>
                  <a:gd name="T16" fmla="*/ 326 w 399"/>
                  <a:gd name="T17" fmla="*/ 100 h 814"/>
                  <a:gd name="T18" fmla="*/ 332 w 399"/>
                  <a:gd name="T19" fmla="*/ 107 h 814"/>
                  <a:gd name="T20" fmla="*/ 339 w 399"/>
                  <a:gd name="T21" fmla="*/ 114 h 814"/>
                  <a:gd name="T22" fmla="*/ 344 w 399"/>
                  <a:gd name="T23" fmla="*/ 120 h 814"/>
                  <a:gd name="T24" fmla="*/ 347 w 399"/>
                  <a:gd name="T25" fmla="*/ 125 h 814"/>
                  <a:gd name="T26" fmla="*/ 348 w 399"/>
                  <a:gd name="T27" fmla="*/ 126 h 814"/>
                  <a:gd name="T28" fmla="*/ 173 w 399"/>
                  <a:gd name="T29" fmla="*/ 231 h 814"/>
                  <a:gd name="T30" fmla="*/ 49 w 399"/>
                  <a:gd name="T31" fmla="*/ 124 h 814"/>
                  <a:gd name="T32" fmla="*/ 77 w 399"/>
                  <a:gd name="T33" fmla="*/ 87 h 814"/>
                  <a:gd name="T34" fmla="*/ 31 w 399"/>
                  <a:gd name="T35" fmla="*/ 52 h 814"/>
                  <a:gd name="T36" fmla="*/ 58 w 399"/>
                  <a:gd name="T37" fmla="*/ 0 h 814"/>
                  <a:gd name="T38" fmla="*/ 34 w 399"/>
                  <a:gd name="T39" fmla="*/ 2 h 814"/>
                  <a:gd name="T40" fmla="*/ 0 w 399"/>
                  <a:gd name="T41" fmla="*/ 57 h 814"/>
                  <a:gd name="T42" fmla="*/ 48 w 399"/>
                  <a:gd name="T43" fmla="*/ 91 h 814"/>
                  <a:gd name="T44" fmla="*/ 12 w 399"/>
                  <a:gd name="T45" fmla="*/ 128 h 814"/>
                  <a:gd name="T46" fmla="*/ 157 w 399"/>
                  <a:gd name="T47" fmla="*/ 249 h 814"/>
                  <a:gd name="T48" fmla="*/ 157 w 399"/>
                  <a:gd name="T49" fmla="*/ 814 h 814"/>
                  <a:gd name="T50" fmla="*/ 188 w 399"/>
                  <a:gd name="T51" fmla="*/ 814 h 814"/>
                  <a:gd name="T52" fmla="*/ 188 w 399"/>
                  <a:gd name="T53" fmla="*/ 254 h 814"/>
                  <a:gd name="T54" fmla="*/ 199 w 399"/>
                  <a:gd name="T55" fmla="*/ 247 h 814"/>
                  <a:gd name="T56" fmla="*/ 212 w 399"/>
                  <a:gd name="T57" fmla="*/ 240 h 814"/>
                  <a:gd name="T58" fmla="*/ 225 w 399"/>
                  <a:gd name="T59" fmla="*/ 233 h 814"/>
                  <a:gd name="T60" fmla="*/ 240 w 399"/>
                  <a:gd name="T61" fmla="*/ 223 h 814"/>
                  <a:gd name="T62" fmla="*/ 257 w 399"/>
                  <a:gd name="T63" fmla="*/ 213 h 814"/>
                  <a:gd name="T64" fmla="*/ 273 w 399"/>
                  <a:gd name="T65" fmla="*/ 204 h 814"/>
                  <a:gd name="T66" fmla="*/ 290 w 399"/>
                  <a:gd name="T67" fmla="*/ 193 h 814"/>
                  <a:gd name="T68" fmla="*/ 307 w 399"/>
                  <a:gd name="T69" fmla="*/ 184 h 814"/>
                  <a:gd name="T70" fmla="*/ 322 w 399"/>
                  <a:gd name="T71" fmla="*/ 174 h 814"/>
                  <a:gd name="T72" fmla="*/ 337 w 399"/>
                  <a:gd name="T73" fmla="*/ 165 h 814"/>
                  <a:gd name="T74" fmla="*/ 350 w 399"/>
                  <a:gd name="T75" fmla="*/ 157 h 814"/>
                  <a:gd name="T76" fmla="*/ 363 w 399"/>
                  <a:gd name="T77" fmla="*/ 150 h 814"/>
                  <a:gd name="T78" fmla="*/ 373 w 399"/>
                  <a:gd name="T79" fmla="*/ 144 h 814"/>
                  <a:gd name="T80" fmla="*/ 380 w 399"/>
                  <a:gd name="T81" fmla="*/ 139 h 814"/>
                  <a:gd name="T82" fmla="*/ 384 w 399"/>
                  <a:gd name="T83" fmla="*/ 136 h 814"/>
                  <a:gd name="T84" fmla="*/ 386 w 399"/>
                  <a:gd name="T85" fmla="*/ 135 h 814"/>
                  <a:gd name="T86" fmla="*/ 347 w 399"/>
                  <a:gd name="T87" fmla="*/ 92 h 8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</a:cxnLst>
                <a:rect l="0" t="0" r="r" b="b"/>
                <a:pathLst>
                  <a:path w="399" h="814">
                    <a:moveTo>
                      <a:pt x="347" y="92"/>
                    </a:moveTo>
                    <a:lnTo>
                      <a:pt x="399" y="56"/>
                    </a:lnTo>
                    <a:lnTo>
                      <a:pt x="357" y="5"/>
                    </a:lnTo>
                    <a:lnTo>
                      <a:pt x="330" y="5"/>
                    </a:lnTo>
                    <a:lnTo>
                      <a:pt x="366" y="51"/>
                    </a:lnTo>
                    <a:lnTo>
                      <a:pt x="315" y="88"/>
                    </a:lnTo>
                    <a:lnTo>
                      <a:pt x="316" y="90"/>
                    </a:lnTo>
                    <a:lnTo>
                      <a:pt x="321" y="94"/>
                    </a:lnTo>
                    <a:lnTo>
                      <a:pt x="326" y="100"/>
                    </a:lnTo>
                    <a:lnTo>
                      <a:pt x="332" y="107"/>
                    </a:lnTo>
                    <a:lnTo>
                      <a:pt x="339" y="114"/>
                    </a:lnTo>
                    <a:lnTo>
                      <a:pt x="344" y="120"/>
                    </a:lnTo>
                    <a:lnTo>
                      <a:pt x="347" y="125"/>
                    </a:lnTo>
                    <a:lnTo>
                      <a:pt x="348" y="126"/>
                    </a:lnTo>
                    <a:lnTo>
                      <a:pt x="173" y="231"/>
                    </a:lnTo>
                    <a:lnTo>
                      <a:pt x="49" y="124"/>
                    </a:lnTo>
                    <a:lnTo>
                      <a:pt x="77" y="87"/>
                    </a:lnTo>
                    <a:lnTo>
                      <a:pt x="31" y="52"/>
                    </a:lnTo>
                    <a:lnTo>
                      <a:pt x="58" y="0"/>
                    </a:lnTo>
                    <a:lnTo>
                      <a:pt x="34" y="2"/>
                    </a:lnTo>
                    <a:lnTo>
                      <a:pt x="0" y="57"/>
                    </a:lnTo>
                    <a:lnTo>
                      <a:pt x="48" y="91"/>
                    </a:lnTo>
                    <a:lnTo>
                      <a:pt x="12" y="128"/>
                    </a:lnTo>
                    <a:lnTo>
                      <a:pt x="157" y="249"/>
                    </a:lnTo>
                    <a:lnTo>
                      <a:pt x="157" y="814"/>
                    </a:lnTo>
                    <a:lnTo>
                      <a:pt x="188" y="814"/>
                    </a:lnTo>
                    <a:lnTo>
                      <a:pt x="188" y="254"/>
                    </a:lnTo>
                    <a:lnTo>
                      <a:pt x="199" y="247"/>
                    </a:lnTo>
                    <a:lnTo>
                      <a:pt x="212" y="240"/>
                    </a:lnTo>
                    <a:lnTo>
                      <a:pt x="225" y="233"/>
                    </a:lnTo>
                    <a:lnTo>
                      <a:pt x="240" y="223"/>
                    </a:lnTo>
                    <a:lnTo>
                      <a:pt x="257" y="213"/>
                    </a:lnTo>
                    <a:lnTo>
                      <a:pt x="273" y="204"/>
                    </a:lnTo>
                    <a:lnTo>
                      <a:pt x="290" y="193"/>
                    </a:lnTo>
                    <a:lnTo>
                      <a:pt x="307" y="184"/>
                    </a:lnTo>
                    <a:lnTo>
                      <a:pt x="322" y="174"/>
                    </a:lnTo>
                    <a:lnTo>
                      <a:pt x="337" y="165"/>
                    </a:lnTo>
                    <a:lnTo>
                      <a:pt x="350" y="157"/>
                    </a:lnTo>
                    <a:lnTo>
                      <a:pt x="363" y="150"/>
                    </a:lnTo>
                    <a:lnTo>
                      <a:pt x="373" y="144"/>
                    </a:lnTo>
                    <a:lnTo>
                      <a:pt x="380" y="139"/>
                    </a:lnTo>
                    <a:lnTo>
                      <a:pt x="384" y="136"/>
                    </a:lnTo>
                    <a:lnTo>
                      <a:pt x="386" y="135"/>
                    </a:lnTo>
                    <a:lnTo>
                      <a:pt x="347" y="92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8" name="Freeform 30"/>
              <xdr:cNvSpPr>
                <a:spLocks/>
              </xdr:cNvSpPr>
            </xdr:nvSpPr>
            <xdr:spPr bwMode="auto">
              <a:xfrm>
                <a:off x="1150" y="307"/>
                <a:ext cx="16" cy="6"/>
              </a:xfrm>
              <a:custGeom>
                <a:avLst/>
                <a:gdLst>
                  <a:gd name="T0" fmla="*/ 177 w 177"/>
                  <a:gd name="T1" fmla="*/ 29 h 59"/>
                  <a:gd name="T2" fmla="*/ 173 w 177"/>
                  <a:gd name="T3" fmla="*/ 0 h 59"/>
                  <a:gd name="T4" fmla="*/ 0 w 177"/>
                  <a:gd name="T5" fmla="*/ 29 h 59"/>
                  <a:gd name="T6" fmla="*/ 4 w 177"/>
                  <a:gd name="T7" fmla="*/ 59 h 59"/>
                  <a:gd name="T8" fmla="*/ 177 w 177"/>
                  <a:gd name="T9" fmla="*/ 29 h 5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177" h="59">
                    <a:moveTo>
                      <a:pt x="177" y="29"/>
                    </a:moveTo>
                    <a:lnTo>
                      <a:pt x="173" y="0"/>
                    </a:lnTo>
                    <a:lnTo>
                      <a:pt x="0" y="29"/>
                    </a:lnTo>
                    <a:lnTo>
                      <a:pt x="4" y="59"/>
                    </a:lnTo>
                    <a:lnTo>
                      <a:pt x="177" y="29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9" name="Freeform 31"/>
              <xdr:cNvSpPr>
                <a:spLocks/>
              </xdr:cNvSpPr>
            </xdr:nvSpPr>
            <xdr:spPr bwMode="auto">
              <a:xfrm>
                <a:off x="1185" y="308"/>
                <a:ext cx="16" cy="5"/>
              </a:xfrm>
              <a:custGeom>
                <a:avLst/>
                <a:gdLst>
                  <a:gd name="T0" fmla="*/ 0 w 179"/>
                  <a:gd name="T1" fmla="*/ 30 h 58"/>
                  <a:gd name="T2" fmla="*/ 5 w 179"/>
                  <a:gd name="T3" fmla="*/ 0 h 58"/>
                  <a:gd name="T4" fmla="*/ 179 w 179"/>
                  <a:gd name="T5" fmla="*/ 28 h 58"/>
                  <a:gd name="T6" fmla="*/ 174 w 179"/>
                  <a:gd name="T7" fmla="*/ 58 h 58"/>
                  <a:gd name="T8" fmla="*/ 0 w 179"/>
                  <a:gd name="T9" fmla="*/ 30 h 5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179" h="58">
                    <a:moveTo>
                      <a:pt x="0" y="30"/>
                    </a:moveTo>
                    <a:lnTo>
                      <a:pt x="5" y="0"/>
                    </a:lnTo>
                    <a:lnTo>
                      <a:pt x="179" y="28"/>
                    </a:lnTo>
                    <a:lnTo>
                      <a:pt x="174" y="58"/>
                    </a:lnTo>
                    <a:lnTo>
                      <a:pt x="0" y="30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0" name="Freeform 32"/>
              <xdr:cNvSpPr>
                <a:spLocks/>
              </xdr:cNvSpPr>
            </xdr:nvSpPr>
            <xdr:spPr bwMode="auto">
              <a:xfrm>
                <a:off x="1132" y="282"/>
                <a:ext cx="13" cy="6"/>
              </a:xfrm>
              <a:custGeom>
                <a:avLst/>
                <a:gdLst>
                  <a:gd name="T0" fmla="*/ 79 w 145"/>
                  <a:gd name="T1" fmla="*/ 65 h 68"/>
                  <a:gd name="T2" fmla="*/ 94 w 145"/>
                  <a:gd name="T3" fmla="*/ 61 h 68"/>
                  <a:gd name="T4" fmla="*/ 107 w 145"/>
                  <a:gd name="T5" fmla="*/ 57 h 68"/>
                  <a:gd name="T6" fmla="*/ 118 w 145"/>
                  <a:gd name="T7" fmla="*/ 50 h 68"/>
                  <a:gd name="T8" fmla="*/ 129 w 145"/>
                  <a:gd name="T9" fmla="*/ 44 h 68"/>
                  <a:gd name="T10" fmla="*/ 136 w 145"/>
                  <a:gd name="T11" fmla="*/ 38 h 68"/>
                  <a:gd name="T12" fmla="*/ 142 w 145"/>
                  <a:gd name="T13" fmla="*/ 31 h 68"/>
                  <a:gd name="T14" fmla="*/ 145 w 145"/>
                  <a:gd name="T15" fmla="*/ 24 h 68"/>
                  <a:gd name="T16" fmla="*/ 145 w 145"/>
                  <a:gd name="T17" fmla="*/ 18 h 68"/>
                  <a:gd name="T18" fmla="*/ 142 w 145"/>
                  <a:gd name="T19" fmla="*/ 11 h 68"/>
                  <a:gd name="T20" fmla="*/ 136 w 145"/>
                  <a:gd name="T21" fmla="*/ 7 h 68"/>
                  <a:gd name="T22" fmla="*/ 129 w 145"/>
                  <a:gd name="T23" fmla="*/ 3 h 68"/>
                  <a:gd name="T24" fmla="*/ 119 w 145"/>
                  <a:gd name="T25" fmla="*/ 1 h 68"/>
                  <a:gd name="T26" fmla="*/ 108 w 145"/>
                  <a:gd name="T27" fmla="*/ 0 h 68"/>
                  <a:gd name="T28" fmla="*/ 94 w 145"/>
                  <a:gd name="T29" fmla="*/ 0 h 68"/>
                  <a:gd name="T30" fmla="*/ 80 w 145"/>
                  <a:gd name="T31" fmla="*/ 1 h 68"/>
                  <a:gd name="T32" fmla="*/ 65 w 145"/>
                  <a:gd name="T33" fmla="*/ 3 h 68"/>
                  <a:gd name="T34" fmla="*/ 52 w 145"/>
                  <a:gd name="T35" fmla="*/ 7 h 68"/>
                  <a:gd name="T36" fmla="*/ 38 w 145"/>
                  <a:gd name="T37" fmla="*/ 11 h 68"/>
                  <a:gd name="T38" fmla="*/ 26 w 145"/>
                  <a:gd name="T39" fmla="*/ 17 h 68"/>
                  <a:gd name="T40" fmla="*/ 17 w 145"/>
                  <a:gd name="T41" fmla="*/ 23 h 68"/>
                  <a:gd name="T42" fmla="*/ 9 w 145"/>
                  <a:gd name="T43" fmla="*/ 29 h 68"/>
                  <a:gd name="T44" fmla="*/ 3 w 145"/>
                  <a:gd name="T45" fmla="*/ 36 h 68"/>
                  <a:gd name="T46" fmla="*/ 0 w 145"/>
                  <a:gd name="T47" fmla="*/ 43 h 68"/>
                  <a:gd name="T48" fmla="*/ 0 w 145"/>
                  <a:gd name="T49" fmla="*/ 49 h 68"/>
                  <a:gd name="T50" fmla="*/ 3 w 145"/>
                  <a:gd name="T51" fmla="*/ 56 h 68"/>
                  <a:gd name="T52" fmla="*/ 8 w 145"/>
                  <a:gd name="T53" fmla="*/ 61 h 68"/>
                  <a:gd name="T54" fmla="*/ 16 w 145"/>
                  <a:gd name="T55" fmla="*/ 64 h 68"/>
                  <a:gd name="T56" fmla="*/ 26 w 145"/>
                  <a:gd name="T57" fmla="*/ 67 h 68"/>
                  <a:gd name="T58" fmla="*/ 38 w 145"/>
                  <a:gd name="T59" fmla="*/ 68 h 68"/>
                  <a:gd name="T60" fmla="*/ 51 w 145"/>
                  <a:gd name="T61" fmla="*/ 68 h 68"/>
                  <a:gd name="T62" fmla="*/ 64 w 145"/>
                  <a:gd name="T63" fmla="*/ 67 h 68"/>
                  <a:gd name="T64" fmla="*/ 79 w 145"/>
                  <a:gd name="T65" fmla="*/ 65 h 6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</a:cxnLst>
                <a:rect l="0" t="0" r="r" b="b"/>
                <a:pathLst>
                  <a:path w="145" h="68">
                    <a:moveTo>
                      <a:pt x="79" y="65"/>
                    </a:moveTo>
                    <a:lnTo>
                      <a:pt x="94" y="61"/>
                    </a:lnTo>
                    <a:lnTo>
                      <a:pt x="107" y="57"/>
                    </a:lnTo>
                    <a:lnTo>
                      <a:pt x="118" y="50"/>
                    </a:lnTo>
                    <a:lnTo>
                      <a:pt x="129" y="44"/>
                    </a:lnTo>
                    <a:lnTo>
                      <a:pt x="136" y="38"/>
                    </a:lnTo>
                    <a:lnTo>
                      <a:pt x="142" y="31"/>
                    </a:lnTo>
                    <a:lnTo>
                      <a:pt x="145" y="24"/>
                    </a:lnTo>
                    <a:lnTo>
                      <a:pt x="145" y="18"/>
                    </a:lnTo>
                    <a:lnTo>
                      <a:pt x="142" y="11"/>
                    </a:lnTo>
                    <a:lnTo>
                      <a:pt x="136" y="7"/>
                    </a:lnTo>
                    <a:lnTo>
                      <a:pt x="129" y="3"/>
                    </a:lnTo>
                    <a:lnTo>
                      <a:pt x="119" y="1"/>
                    </a:lnTo>
                    <a:lnTo>
                      <a:pt x="108" y="0"/>
                    </a:lnTo>
                    <a:lnTo>
                      <a:pt x="94" y="0"/>
                    </a:lnTo>
                    <a:lnTo>
                      <a:pt x="80" y="1"/>
                    </a:lnTo>
                    <a:lnTo>
                      <a:pt x="65" y="3"/>
                    </a:lnTo>
                    <a:lnTo>
                      <a:pt x="52" y="7"/>
                    </a:lnTo>
                    <a:lnTo>
                      <a:pt x="38" y="11"/>
                    </a:lnTo>
                    <a:lnTo>
                      <a:pt x="26" y="17"/>
                    </a:lnTo>
                    <a:lnTo>
                      <a:pt x="17" y="23"/>
                    </a:lnTo>
                    <a:lnTo>
                      <a:pt x="9" y="29"/>
                    </a:lnTo>
                    <a:lnTo>
                      <a:pt x="3" y="36"/>
                    </a:lnTo>
                    <a:lnTo>
                      <a:pt x="0" y="43"/>
                    </a:lnTo>
                    <a:lnTo>
                      <a:pt x="0" y="49"/>
                    </a:lnTo>
                    <a:lnTo>
                      <a:pt x="3" y="56"/>
                    </a:lnTo>
                    <a:lnTo>
                      <a:pt x="8" y="61"/>
                    </a:lnTo>
                    <a:lnTo>
                      <a:pt x="16" y="64"/>
                    </a:lnTo>
                    <a:lnTo>
                      <a:pt x="26" y="67"/>
                    </a:lnTo>
                    <a:lnTo>
                      <a:pt x="38" y="68"/>
                    </a:lnTo>
                    <a:lnTo>
                      <a:pt x="51" y="68"/>
                    </a:lnTo>
                    <a:lnTo>
                      <a:pt x="64" y="67"/>
                    </a:lnTo>
                    <a:lnTo>
                      <a:pt x="79" y="65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1" name="Freeform 33"/>
              <xdr:cNvSpPr>
                <a:spLocks/>
              </xdr:cNvSpPr>
            </xdr:nvSpPr>
            <xdr:spPr bwMode="auto">
              <a:xfrm>
                <a:off x="1167" y="254"/>
                <a:ext cx="16" cy="21"/>
              </a:xfrm>
              <a:custGeom>
                <a:avLst/>
                <a:gdLst>
                  <a:gd name="T0" fmla="*/ 0 w 173"/>
                  <a:gd name="T1" fmla="*/ 0 h 233"/>
                  <a:gd name="T2" fmla="*/ 173 w 173"/>
                  <a:gd name="T3" fmla="*/ 0 h 233"/>
                  <a:gd name="T4" fmla="*/ 75 w 173"/>
                  <a:gd name="T5" fmla="*/ 233 h 233"/>
                  <a:gd name="T6" fmla="*/ 0 w 173"/>
                  <a:gd name="T7" fmla="*/ 0 h 23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173" h="233">
                    <a:moveTo>
                      <a:pt x="0" y="0"/>
                    </a:moveTo>
                    <a:lnTo>
                      <a:pt x="173" y="0"/>
                    </a:lnTo>
                    <a:lnTo>
                      <a:pt x="75" y="233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FFFFFF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2" name="Freeform 34"/>
              <xdr:cNvSpPr>
                <a:spLocks/>
              </xdr:cNvSpPr>
            </xdr:nvSpPr>
            <xdr:spPr bwMode="auto">
              <a:xfrm>
                <a:off x="1171" y="252"/>
                <a:ext cx="7" cy="15"/>
              </a:xfrm>
              <a:custGeom>
                <a:avLst/>
                <a:gdLst>
                  <a:gd name="T0" fmla="*/ 80 w 80"/>
                  <a:gd name="T1" fmla="*/ 166 h 166"/>
                  <a:gd name="T2" fmla="*/ 56 w 80"/>
                  <a:gd name="T3" fmla="*/ 53 h 166"/>
                  <a:gd name="T4" fmla="*/ 62 w 80"/>
                  <a:gd name="T5" fmla="*/ 48 h 166"/>
                  <a:gd name="T6" fmla="*/ 66 w 80"/>
                  <a:gd name="T7" fmla="*/ 42 h 166"/>
                  <a:gd name="T8" fmla="*/ 68 w 80"/>
                  <a:gd name="T9" fmla="*/ 36 h 166"/>
                  <a:gd name="T10" fmla="*/ 69 w 80"/>
                  <a:gd name="T11" fmla="*/ 28 h 166"/>
                  <a:gd name="T12" fmla="*/ 67 w 80"/>
                  <a:gd name="T13" fmla="*/ 17 h 166"/>
                  <a:gd name="T14" fmla="*/ 61 w 80"/>
                  <a:gd name="T15" fmla="*/ 8 h 166"/>
                  <a:gd name="T16" fmla="*/ 51 w 80"/>
                  <a:gd name="T17" fmla="*/ 2 h 166"/>
                  <a:gd name="T18" fmla="*/ 39 w 80"/>
                  <a:gd name="T19" fmla="*/ 0 h 166"/>
                  <a:gd name="T20" fmla="*/ 28 w 80"/>
                  <a:gd name="T21" fmla="*/ 2 h 166"/>
                  <a:gd name="T22" fmla="*/ 19 w 80"/>
                  <a:gd name="T23" fmla="*/ 8 h 166"/>
                  <a:gd name="T24" fmla="*/ 13 w 80"/>
                  <a:gd name="T25" fmla="*/ 17 h 166"/>
                  <a:gd name="T26" fmla="*/ 11 w 80"/>
                  <a:gd name="T27" fmla="*/ 28 h 166"/>
                  <a:gd name="T28" fmla="*/ 12 w 80"/>
                  <a:gd name="T29" fmla="*/ 36 h 166"/>
                  <a:gd name="T30" fmla="*/ 15 w 80"/>
                  <a:gd name="T31" fmla="*/ 43 h 166"/>
                  <a:gd name="T32" fmla="*/ 19 w 80"/>
                  <a:gd name="T33" fmla="*/ 49 h 166"/>
                  <a:gd name="T34" fmla="*/ 26 w 80"/>
                  <a:gd name="T35" fmla="*/ 54 h 166"/>
                  <a:gd name="T36" fmla="*/ 0 w 80"/>
                  <a:gd name="T37" fmla="*/ 164 h 166"/>
                  <a:gd name="T38" fmla="*/ 80 w 80"/>
                  <a:gd name="T39" fmla="*/ 166 h 16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</a:cxnLst>
                <a:rect l="0" t="0" r="r" b="b"/>
                <a:pathLst>
                  <a:path w="80" h="166">
                    <a:moveTo>
                      <a:pt x="80" y="166"/>
                    </a:moveTo>
                    <a:lnTo>
                      <a:pt x="56" y="53"/>
                    </a:lnTo>
                    <a:lnTo>
                      <a:pt x="62" y="48"/>
                    </a:lnTo>
                    <a:lnTo>
                      <a:pt x="66" y="42"/>
                    </a:lnTo>
                    <a:lnTo>
                      <a:pt x="68" y="36"/>
                    </a:lnTo>
                    <a:lnTo>
                      <a:pt x="69" y="28"/>
                    </a:lnTo>
                    <a:lnTo>
                      <a:pt x="67" y="17"/>
                    </a:lnTo>
                    <a:lnTo>
                      <a:pt x="61" y="8"/>
                    </a:lnTo>
                    <a:lnTo>
                      <a:pt x="51" y="2"/>
                    </a:lnTo>
                    <a:lnTo>
                      <a:pt x="39" y="0"/>
                    </a:lnTo>
                    <a:lnTo>
                      <a:pt x="28" y="2"/>
                    </a:lnTo>
                    <a:lnTo>
                      <a:pt x="19" y="8"/>
                    </a:lnTo>
                    <a:lnTo>
                      <a:pt x="13" y="17"/>
                    </a:lnTo>
                    <a:lnTo>
                      <a:pt x="11" y="28"/>
                    </a:lnTo>
                    <a:lnTo>
                      <a:pt x="12" y="36"/>
                    </a:lnTo>
                    <a:lnTo>
                      <a:pt x="15" y="43"/>
                    </a:lnTo>
                    <a:lnTo>
                      <a:pt x="19" y="49"/>
                    </a:lnTo>
                    <a:lnTo>
                      <a:pt x="26" y="54"/>
                    </a:lnTo>
                    <a:lnTo>
                      <a:pt x="0" y="164"/>
                    </a:lnTo>
                    <a:lnTo>
                      <a:pt x="80" y="166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3" name="Freeform 35"/>
              <xdr:cNvSpPr>
                <a:spLocks/>
              </xdr:cNvSpPr>
            </xdr:nvSpPr>
            <xdr:spPr bwMode="auto">
              <a:xfrm>
                <a:off x="1161" y="262"/>
                <a:ext cx="39" cy="42"/>
              </a:xfrm>
              <a:custGeom>
                <a:avLst/>
                <a:gdLst>
                  <a:gd name="T0" fmla="*/ 327 w 429"/>
                  <a:gd name="T1" fmla="*/ 0 h 464"/>
                  <a:gd name="T2" fmla="*/ 393 w 429"/>
                  <a:gd name="T3" fmla="*/ 25 h 464"/>
                  <a:gd name="T4" fmla="*/ 429 w 429"/>
                  <a:gd name="T5" fmla="*/ 442 h 464"/>
                  <a:gd name="T6" fmla="*/ 87 w 429"/>
                  <a:gd name="T7" fmla="*/ 464 h 464"/>
                  <a:gd name="T8" fmla="*/ 51 w 429"/>
                  <a:gd name="T9" fmla="*/ 427 h 464"/>
                  <a:gd name="T10" fmla="*/ 0 w 429"/>
                  <a:gd name="T11" fmla="*/ 23 h 464"/>
                  <a:gd name="T12" fmla="*/ 327 w 429"/>
                  <a:gd name="T13" fmla="*/ 0 h 46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429" h="464">
                    <a:moveTo>
                      <a:pt x="327" y="0"/>
                    </a:moveTo>
                    <a:lnTo>
                      <a:pt x="393" y="25"/>
                    </a:lnTo>
                    <a:lnTo>
                      <a:pt x="429" y="442"/>
                    </a:lnTo>
                    <a:lnTo>
                      <a:pt x="87" y="464"/>
                    </a:lnTo>
                    <a:lnTo>
                      <a:pt x="51" y="427"/>
                    </a:lnTo>
                    <a:lnTo>
                      <a:pt x="0" y="23"/>
                    </a:lnTo>
                    <a:lnTo>
                      <a:pt x="327" y="0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4" name="Freeform 36"/>
              <xdr:cNvSpPr>
                <a:spLocks/>
              </xdr:cNvSpPr>
            </xdr:nvSpPr>
            <xdr:spPr bwMode="auto">
              <a:xfrm>
                <a:off x="1165" y="266"/>
                <a:ext cx="33" cy="35"/>
              </a:xfrm>
              <a:custGeom>
                <a:avLst/>
                <a:gdLst>
                  <a:gd name="T0" fmla="*/ 310 w 356"/>
                  <a:gd name="T1" fmla="*/ 0 h 387"/>
                  <a:gd name="T2" fmla="*/ 356 w 356"/>
                  <a:gd name="T3" fmla="*/ 366 h 387"/>
                  <a:gd name="T4" fmla="*/ 40 w 356"/>
                  <a:gd name="T5" fmla="*/ 387 h 387"/>
                  <a:gd name="T6" fmla="*/ 0 w 356"/>
                  <a:gd name="T7" fmla="*/ 21 h 387"/>
                  <a:gd name="T8" fmla="*/ 310 w 356"/>
                  <a:gd name="T9" fmla="*/ 0 h 38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356" h="387">
                    <a:moveTo>
                      <a:pt x="310" y="0"/>
                    </a:moveTo>
                    <a:lnTo>
                      <a:pt x="356" y="366"/>
                    </a:lnTo>
                    <a:lnTo>
                      <a:pt x="40" y="387"/>
                    </a:lnTo>
                    <a:lnTo>
                      <a:pt x="0" y="21"/>
                    </a:lnTo>
                    <a:lnTo>
                      <a:pt x="310" y="0"/>
                    </a:lnTo>
                    <a:close/>
                  </a:path>
                </a:pathLst>
              </a:custGeom>
              <a:solidFill>
                <a:srgbClr val="5BE8F4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5" name="Freeform 37"/>
              <xdr:cNvSpPr>
                <a:spLocks/>
              </xdr:cNvSpPr>
            </xdr:nvSpPr>
            <xdr:spPr bwMode="auto">
              <a:xfrm>
                <a:off x="1163" y="263"/>
                <a:ext cx="29" cy="3"/>
              </a:xfrm>
              <a:custGeom>
                <a:avLst/>
                <a:gdLst>
                  <a:gd name="T0" fmla="*/ 297 w 322"/>
                  <a:gd name="T1" fmla="*/ 0 h 30"/>
                  <a:gd name="T2" fmla="*/ 322 w 322"/>
                  <a:gd name="T3" fmla="*/ 7 h 30"/>
                  <a:gd name="T4" fmla="*/ 19 w 322"/>
                  <a:gd name="T5" fmla="*/ 30 h 30"/>
                  <a:gd name="T6" fmla="*/ 0 w 322"/>
                  <a:gd name="T7" fmla="*/ 21 h 30"/>
                  <a:gd name="T8" fmla="*/ 297 w 322"/>
                  <a:gd name="T9" fmla="*/ 0 h 3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322" h="30">
                    <a:moveTo>
                      <a:pt x="297" y="0"/>
                    </a:moveTo>
                    <a:lnTo>
                      <a:pt x="322" y="7"/>
                    </a:lnTo>
                    <a:lnTo>
                      <a:pt x="19" y="30"/>
                    </a:lnTo>
                    <a:lnTo>
                      <a:pt x="0" y="21"/>
                    </a:lnTo>
                    <a:lnTo>
                      <a:pt x="297" y="0"/>
                    </a:lnTo>
                    <a:close/>
                  </a:path>
                </a:pathLst>
              </a:custGeom>
              <a:solidFill>
                <a:srgbClr val="FFFFFF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6" name="Freeform 38"/>
              <xdr:cNvSpPr>
                <a:spLocks/>
              </xdr:cNvSpPr>
            </xdr:nvSpPr>
            <xdr:spPr bwMode="auto">
              <a:xfrm>
                <a:off x="1161" y="277"/>
                <a:ext cx="47" cy="21"/>
              </a:xfrm>
              <a:custGeom>
                <a:avLst/>
                <a:gdLst>
                  <a:gd name="T0" fmla="*/ 202 w 517"/>
                  <a:gd name="T1" fmla="*/ 229 h 229"/>
                  <a:gd name="T2" fmla="*/ 230 w 517"/>
                  <a:gd name="T3" fmla="*/ 225 h 229"/>
                  <a:gd name="T4" fmla="*/ 273 w 517"/>
                  <a:gd name="T5" fmla="*/ 215 h 229"/>
                  <a:gd name="T6" fmla="*/ 323 w 517"/>
                  <a:gd name="T7" fmla="*/ 203 h 229"/>
                  <a:gd name="T8" fmla="*/ 377 w 517"/>
                  <a:gd name="T9" fmla="*/ 186 h 229"/>
                  <a:gd name="T10" fmla="*/ 429 w 517"/>
                  <a:gd name="T11" fmla="*/ 167 h 229"/>
                  <a:gd name="T12" fmla="*/ 474 w 517"/>
                  <a:gd name="T13" fmla="*/ 147 h 229"/>
                  <a:gd name="T14" fmla="*/ 507 w 517"/>
                  <a:gd name="T15" fmla="*/ 126 h 229"/>
                  <a:gd name="T16" fmla="*/ 421 w 517"/>
                  <a:gd name="T17" fmla="*/ 0 h 229"/>
                  <a:gd name="T18" fmla="*/ 411 w 517"/>
                  <a:gd name="T19" fmla="*/ 18 h 229"/>
                  <a:gd name="T20" fmla="*/ 400 w 517"/>
                  <a:gd name="T21" fmla="*/ 30 h 229"/>
                  <a:gd name="T22" fmla="*/ 386 w 517"/>
                  <a:gd name="T23" fmla="*/ 41 h 229"/>
                  <a:gd name="T24" fmla="*/ 368 w 517"/>
                  <a:gd name="T25" fmla="*/ 49 h 229"/>
                  <a:gd name="T26" fmla="*/ 351 w 517"/>
                  <a:gd name="T27" fmla="*/ 58 h 229"/>
                  <a:gd name="T28" fmla="*/ 330 w 517"/>
                  <a:gd name="T29" fmla="*/ 67 h 229"/>
                  <a:gd name="T30" fmla="*/ 304 w 517"/>
                  <a:gd name="T31" fmla="*/ 76 h 229"/>
                  <a:gd name="T32" fmla="*/ 278 w 517"/>
                  <a:gd name="T33" fmla="*/ 84 h 229"/>
                  <a:gd name="T34" fmla="*/ 249 w 517"/>
                  <a:gd name="T35" fmla="*/ 91 h 229"/>
                  <a:gd name="T36" fmla="*/ 222 w 517"/>
                  <a:gd name="T37" fmla="*/ 96 h 229"/>
                  <a:gd name="T38" fmla="*/ 195 w 517"/>
                  <a:gd name="T39" fmla="*/ 99 h 229"/>
                  <a:gd name="T40" fmla="*/ 171 w 517"/>
                  <a:gd name="T41" fmla="*/ 100 h 229"/>
                  <a:gd name="T42" fmla="*/ 150 w 517"/>
                  <a:gd name="T43" fmla="*/ 64 h 229"/>
                  <a:gd name="T44" fmla="*/ 128 w 517"/>
                  <a:gd name="T45" fmla="*/ 36 h 229"/>
                  <a:gd name="T46" fmla="*/ 103 w 517"/>
                  <a:gd name="T47" fmla="*/ 20 h 229"/>
                  <a:gd name="T48" fmla="*/ 78 w 517"/>
                  <a:gd name="T49" fmla="*/ 20 h 229"/>
                  <a:gd name="T50" fmla="*/ 69 w 517"/>
                  <a:gd name="T51" fmla="*/ 59 h 229"/>
                  <a:gd name="T52" fmla="*/ 74 w 517"/>
                  <a:gd name="T53" fmla="*/ 95 h 229"/>
                  <a:gd name="T54" fmla="*/ 23 w 517"/>
                  <a:gd name="T55" fmla="*/ 224 h 229"/>
                  <a:gd name="T56" fmla="*/ 59 w 517"/>
                  <a:gd name="T57" fmla="*/ 225 h 229"/>
                  <a:gd name="T58" fmla="*/ 104 w 517"/>
                  <a:gd name="T59" fmla="*/ 224 h 229"/>
                  <a:gd name="T60" fmla="*/ 149 w 517"/>
                  <a:gd name="T61" fmla="*/ 219 h 229"/>
                  <a:gd name="T62" fmla="*/ 183 w 517"/>
                  <a:gd name="T63" fmla="*/ 209 h 22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</a:cxnLst>
                <a:rect l="0" t="0" r="r" b="b"/>
                <a:pathLst>
                  <a:path w="517" h="229">
                    <a:moveTo>
                      <a:pt x="193" y="229"/>
                    </a:moveTo>
                    <a:lnTo>
                      <a:pt x="202" y="229"/>
                    </a:lnTo>
                    <a:lnTo>
                      <a:pt x="214" y="228"/>
                    </a:lnTo>
                    <a:lnTo>
                      <a:pt x="230" y="225"/>
                    </a:lnTo>
                    <a:lnTo>
                      <a:pt x="250" y="221"/>
                    </a:lnTo>
                    <a:lnTo>
                      <a:pt x="273" y="215"/>
                    </a:lnTo>
                    <a:lnTo>
                      <a:pt x="297" y="209"/>
                    </a:lnTo>
                    <a:lnTo>
                      <a:pt x="323" y="203"/>
                    </a:lnTo>
                    <a:lnTo>
                      <a:pt x="350" y="194"/>
                    </a:lnTo>
                    <a:lnTo>
                      <a:pt x="377" y="186"/>
                    </a:lnTo>
                    <a:lnTo>
                      <a:pt x="404" y="176"/>
                    </a:lnTo>
                    <a:lnTo>
                      <a:pt x="429" y="167"/>
                    </a:lnTo>
                    <a:lnTo>
                      <a:pt x="453" y="156"/>
                    </a:lnTo>
                    <a:lnTo>
                      <a:pt x="474" y="147"/>
                    </a:lnTo>
                    <a:lnTo>
                      <a:pt x="492" y="136"/>
                    </a:lnTo>
                    <a:lnTo>
                      <a:pt x="507" y="126"/>
                    </a:lnTo>
                    <a:lnTo>
                      <a:pt x="517" y="115"/>
                    </a:lnTo>
                    <a:lnTo>
                      <a:pt x="421" y="0"/>
                    </a:lnTo>
                    <a:lnTo>
                      <a:pt x="416" y="10"/>
                    </a:lnTo>
                    <a:lnTo>
                      <a:pt x="411" y="18"/>
                    </a:lnTo>
                    <a:lnTo>
                      <a:pt x="405" y="25"/>
                    </a:lnTo>
                    <a:lnTo>
                      <a:pt x="400" y="30"/>
                    </a:lnTo>
                    <a:lnTo>
                      <a:pt x="393" y="36"/>
                    </a:lnTo>
                    <a:lnTo>
                      <a:pt x="386" y="41"/>
                    </a:lnTo>
                    <a:lnTo>
                      <a:pt x="377" y="45"/>
                    </a:lnTo>
                    <a:lnTo>
                      <a:pt x="368" y="49"/>
                    </a:lnTo>
                    <a:lnTo>
                      <a:pt x="361" y="54"/>
                    </a:lnTo>
                    <a:lnTo>
                      <a:pt x="351" y="58"/>
                    </a:lnTo>
                    <a:lnTo>
                      <a:pt x="340" y="62"/>
                    </a:lnTo>
                    <a:lnTo>
                      <a:pt x="330" y="67"/>
                    </a:lnTo>
                    <a:lnTo>
                      <a:pt x="317" y="72"/>
                    </a:lnTo>
                    <a:lnTo>
                      <a:pt x="304" y="76"/>
                    </a:lnTo>
                    <a:lnTo>
                      <a:pt x="292" y="80"/>
                    </a:lnTo>
                    <a:lnTo>
                      <a:pt x="278" y="84"/>
                    </a:lnTo>
                    <a:lnTo>
                      <a:pt x="264" y="88"/>
                    </a:lnTo>
                    <a:lnTo>
                      <a:pt x="249" y="91"/>
                    </a:lnTo>
                    <a:lnTo>
                      <a:pt x="236" y="94"/>
                    </a:lnTo>
                    <a:lnTo>
                      <a:pt x="222" y="96"/>
                    </a:lnTo>
                    <a:lnTo>
                      <a:pt x="208" y="98"/>
                    </a:lnTo>
                    <a:lnTo>
                      <a:pt x="195" y="99"/>
                    </a:lnTo>
                    <a:lnTo>
                      <a:pt x="183" y="100"/>
                    </a:lnTo>
                    <a:lnTo>
                      <a:pt x="171" y="100"/>
                    </a:lnTo>
                    <a:lnTo>
                      <a:pt x="160" y="81"/>
                    </a:lnTo>
                    <a:lnTo>
                      <a:pt x="150" y="64"/>
                    </a:lnTo>
                    <a:lnTo>
                      <a:pt x="138" y="49"/>
                    </a:lnTo>
                    <a:lnTo>
                      <a:pt x="128" y="36"/>
                    </a:lnTo>
                    <a:lnTo>
                      <a:pt x="116" y="26"/>
                    </a:lnTo>
                    <a:lnTo>
                      <a:pt x="103" y="20"/>
                    </a:lnTo>
                    <a:lnTo>
                      <a:pt x="91" y="18"/>
                    </a:lnTo>
                    <a:lnTo>
                      <a:pt x="78" y="20"/>
                    </a:lnTo>
                    <a:lnTo>
                      <a:pt x="71" y="34"/>
                    </a:lnTo>
                    <a:lnTo>
                      <a:pt x="69" y="59"/>
                    </a:lnTo>
                    <a:lnTo>
                      <a:pt x="72" y="84"/>
                    </a:lnTo>
                    <a:lnTo>
                      <a:pt x="74" y="95"/>
                    </a:lnTo>
                    <a:lnTo>
                      <a:pt x="0" y="96"/>
                    </a:lnTo>
                    <a:lnTo>
                      <a:pt x="23" y="224"/>
                    </a:lnTo>
                    <a:lnTo>
                      <a:pt x="39" y="225"/>
                    </a:lnTo>
                    <a:lnTo>
                      <a:pt x="59" y="225"/>
                    </a:lnTo>
                    <a:lnTo>
                      <a:pt x="81" y="225"/>
                    </a:lnTo>
                    <a:lnTo>
                      <a:pt x="104" y="224"/>
                    </a:lnTo>
                    <a:lnTo>
                      <a:pt x="127" y="222"/>
                    </a:lnTo>
                    <a:lnTo>
                      <a:pt x="149" y="219"/>
                    </a:lnTo>
                    <a:lnTo>
                      <a:pt x="168" y="214"/>
                    </a:lnTo>
                    <a:lnTo>
                      <a:pt x="183" y="209"/>
                    </a:lnTo>
                    <a:lnTo>
                      <a:pt x="193" y="229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7" name="Freeform 39"/>
              <xdr:cNvSpPr>
                <a:spLocks/>
              </xdr:cNvSpPr>
            </xdr:nvSpPr>
            <xdr:spPr bwMode="auto">
              <a:xfrm>
                <a:off x="1178" y="273"/>
                <a:ext cx="32" cy="22"/>
              </a:xfrm>
              <a:custGeom>
                <a:avLst/>
                <a:gdLst>
                  <a:gd name="T0" fmla="*/ 28 w 356"/>
                  <a:gd name="T1" fmla="*/ 238 h 238"/>
                  <a:gd name="T2" fmla="*/ 43 w 356"/>
                  <a:gd name="T3" fmla="*/ 238 h 238"/>
                  <a:gd name="T4" fmla="*/ 60 w 356"/>
                  <a:gd name="T5" fmla="*/ 236 h 238"/>
                  <a:gd name="T6" fmla="*/ 78 w 356"/>
                  <a:gd name="T7" fmla="*/ 233 h 238"/>
                  <a:gd name="T8" fmla="*/ 98 w 356"/>
                  <a:gd name="T9" fmla="*/ 229 h 238"/>
                  <a:gd name="T10" fmla="*/ 119 w 356"/>
                  <a:gd name="T11" fmla="*/ 224 h 238"/>
                  <a:gd name="T12" fmla="*/ 142 w 356"/>
                  <a:gd name="T13" fmla="*/ 217 h 238"/>
                  <a:gd name="T14" fmla="*/ 164 w 356"/>
                  <a:gd name="T15" fmla="*/ 211 h 238"/>
                  <a:gd name="T16" fmla="*/ 186 w 356"/>
                  <a:gd name="T17" fmla="*/ 203 h 238"/>
                  <a:gd name="T18" fmla="*/ 208 w 356"/>
                  <a:gd name="T19" fmla="*/ 196 h 238"/>
                  <a:gd name="T20" fmla="*/ 228 w 356"/>
                  <a:gd name="T21" fmla="*/ 188 h 238"/>
                  <a:gd name="T22" fmla="*/ 248 w 356"/>
                  <a:gd name="T23" fmla="*/ 179 h 238"/>
                  <a:gd name="T24" fmla="*/ 268 w 356"/>
                  <a:gd name="T25" fmla="*/ 171 h 238"/>
                  <a:gd name="T26" fmla="*/ 283 w 356"/>
                  <a:gd name="T27" fmla="*/ 162 h 238"/>
                  <a:gd name="T28" fmla="*/ 298 w 356"/>
                  <a:gd name="T29" fmla="*/ 155 h 238"/>
                  <a:gd name="T30" fmla="*/ 310 w 356"/>
                  <a:gd name="T31" fmla="*/ 147 h 238"/>
                  <a:gd name="T32" fmla="*/ 318 w 356"/>
                  <a:gd name="T33" fmla="*/ 140 h 238"/>
                  <a:gd name="T34" fmla="*/ 328 w 356"/>
                  <a:gd name="T35" fmla="*/ 128 h 238"/>
                  <a:gd name="T36" fmla="*/ 337 w 356"/>
                  <a:gd name="T37" fmla="*/ 113 h 238"/>
                  <a:gd name="T38" fmla="*/ 345 w 356"/>
                  <a:gd name="T39" fmla="*/ 96 h 238"/>
                  <a:gd name="T40" fmla="*/ 351 w 356"/>
                  <a:gd name="T41" fmla="*/ 77 h 238"/>
                  <a:gd name="T42" fmla="*/ 354 w 356"/>
                  <a:gd name="T43" fmla="*/ 57 h 238"/>
                  <a:gd name="T44" fmla="*/ 356 w 356"/>
                  <a:gd name="T45" fmla="*/ 36 h 238"/>
                  <a:gd name="T46" fmla="*/ 354 w 356"/>
                  <a:gd name="T47" fmla="*/ 17 h 238"/>
                  <a:gd name="T48" fmla="*/ 350 w 356"/>
                  <a:gd name="T49" fmla="*/ 0 h 238"/>
                  <a:gd name="T50" fmla="*/ 259 w 356"/>
                  <a:gd name="T51" fmla="*/ 39 h 238"/>
                  <a:gd name="T52" fmla="*/ 260 w 356"/>
                  <a:gd name="T53" fmla="*/ 48 h 238"/>
                  <a:gd name="T54" fmla="*/ 258 w 356"/>
                  <a:gd name="T55" fmla="*/ 58 h 238"/>
                  <a:gd name="T56" fmla="*/ 254 w 356"/>
                  <a:gd name="T57" fmla="*/ 67 h 238"/>
                  <a:gd name="T58" fmla="*/ 247 w 356"/>
                  <a:gd name="T59" fmla="*/ 77 h 238"/>
                  <a:gd name="T60" fmla="*/ 242 w 356"/>
                  <a:gd name="T61" fmla="*/ 86 h 238"/>
                  <a:gd name="T62" fmla="*/ 236 w 356"/>
                  <a:gd name="T63" fmla="*/ 92 h 238"/>
                  <a:gd name="T64" fmla="*/ 232 w 356"/>
                  <a:gd name="T65" fmla="*/ 98 h 238"/>
                  <a:gd name="T66" fmla="*/ 228 w 356"/>
                  <a:gd name="T67" fmla="*/ 100 h 238"/>
                  <a:gd name="T68" fmla="*/ 210 w 356"/>
                  <a:gd name="T69" fmla="*/ 108 h 238"/>
                  <a:gd name="T70" fmla="*/ 193 w 356"/>
                  <a:gd name="T71" fmla="*/ 116 h 238"/>
                  <a:gd name="T72" fmla="*/ 177 w 356"/>
                  <a:gd name="T73" fmla="*/ 123 h 238"/>
                  <a:gd name="T74" fmla="*/ 160 w 356"/>
                  <a:gd name="T75" fmla="*/ 129 h 238"/>
                  <a:gd name="T76" fmla="*/ 143 w 356"/>
                  <a:gd name="T77" fmla="*/ 136 h 238"/>
                  <a:gd name="T78" fmla="*/ 127 w 356"/>
                  <a:gd name="T79" fmla="*/ 141 h 238"/>
                  <a:gd name="T80" fmla="*/ 111 w 356"/>
                  <a:gd name="T81" fmla="*/ 145 h 238"/>
                  <a:gd name="T82" fmla="*/ 95 w 356"/>
                  <a:gd name="T83" fmla="*/ 150 h 238"/>
                  <a:gd name="T84" fmla="*/ 81 w 356"/>
                  <a:gd name="T85" fmla="*/ 153 h 238"/>
                  <a:gd name="T86" fmla="*/ 66 w 356"/>
                  <a:gd name="T87" fmla="*/ 156 h 238"/>
                  <a:gd name="T88" fmla="*/ 54 w 356"/>
                  <a:gd name="T89" fmla="*/ 158 h 238"/>
                  <a:gd name="T90" fmla="*/ 41 w 356"/>
                  <a:gd name="T91" fmla="*/ 160 h 238"/>
                  <a:gd name="T92" fmla="*/ 29 w 356"/>
                  <a:gd name="T93" fmla="*/ 161 h 238"/>
                  <a:gd name="T94" fmla="*/ 19 w 356"/>
                  <a:gd name="T95" fmla="*/ 162 h 238"/>
                  <a:gd name="T96" fmla="*/ 8 w 356"/>
                  <a:gd name="T97" fmla="*/ 163 h 238"/>
                  <a:gd name="T98" fmla="*/ 0 w 356"/>
                  <a:gd name="T99" fmla="*/ 163 h 238"/>
                  <a:gd name="T100" fmla="*/ 28 w 356"/>
                  <a:gd name="T101" fmla="*/ 238 h 23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</a:cxnLst>
                <a:rect l="0" t="0" r="r" b="b"/>
                <a:pathLst>
                  <a:path w="356" h="238">
                    <a:moveTo>
                      <a:pt x="28" y="238"/>
                    </a:moveTo>
                    <a:lnTo>
                      <a:pt x="43" y="238"/>
                    </a:lnTo>
                    <a:lnTo>
                      <a:pt x="60" y="236"/>
                    </a:lnTo>
                    <a:lnTo>
                      <a:pt x="78" y="233"/>
                    </a:lnTo>
                    <a:lnTo>
                      <a:pt x="98" y="229"/>
                    </a:lnTo>
                    <a:lnTo>
                      <a:pt x="119" y="224"/>
                    </a:lnTo>
                    <a:lnTo>
                      <a:pt x="142" y="217"/>
                    </a:lnTo>
                    <a:lnTo>
                      <a:pt x="164" y="211"/>
                    </a:lnTo>
                    <a:lnTo>
                      <a:pt x="186" y="203"/>
                    </a:lnTo>
                    <a:lnTo>
                      <a:pt x="208" y="196"/>
                    </a:lnTo>
                    <a:lnTo>
                      <a:pt x="228" y="188"/>
                    </a:lnTo>
                    <a:lnTo>
                      <a:pt x="248" y="179"/>
                    </a:lnTo>
                    <a:lnTo>
                      <a:pt x="268" y="171"/>
                    </a:lnTo>
                    <a:lnTo>
                      <a:pt x="283" y="162"/>
                    </a:lnTo>
                    <a:lnTo>
                      <a:pt x="298" y="155"/>
                    </a:lnTo>
                    <a:lnTo>
                      <a:pt x="310" y="147"/>
                    </a:lnTo>
                    <a:lnTo>
                      <a:pt x="318" y="140"/>
                    </a:lnTo>
                    <a:lnTo>
                      <a:pt x="328" y="128"/>
                    </a:lnTo>
                    <a:lnTo>
                      <a:pt x="337" y="113"/>
                    </a:lnTo>
                    <a:lnTo>
                      <a:pt x="345" y="96"/>
                    </a:lnTo>
                    <a:lnTo>
                      <a:pt x="351" y="77"/>
                    </a:lnTo>
                    <a:lnTo>
                      <a:pt x="354" y="57"/>
                    </a:lnTo>
                    <a:lnTo>
                      <a:pt x="356" y="36"/>
                    </a:lnTo>
                    <a:lnTo>
                      <a:pt x="354" y="17"/>
                    </a:lnTo>
                    <a:lnTo>
                      <a:pt x="350" y="0"/>
                    </a:lnTo>
                    <a:lnTo>
                      <a:pt x="259" y="39"/>
                    </a:lnTo>
                    <a:lnTo>
                      <a:pt x="260" y="48"/>
                    </a:lnTo>
                    <a:lnTo>
                      <a:pt x="258" y="58"/>
                    </a:lnTo>
                    <a:lnTo>
                      <a:pt x="254" y="67"/>
                    </a:lnTo>
                    <a:lnTo>
                      <a:pt x="247" y="77"/>
                    </a:lnTo>
                    <a:lnTo>
                      <a:pt x="242" y="86"/>
                    </a:lnTo>
                    <a:lnTo>
                      <a:pt x="236" y="92"/>
                    </a:lnTo>
                    <a:lnTo>
                      <a:pt x="232" y="98"/>
                    </a:lnTo>
                    <a:lnTo>
                      <a:pt x="228" y="100"/>
                    </a:lnTo>
                    <a:lnTo>
                      <a:pt x="210" y="108"/>
                    </a:lnTo>
                    <a:lnTo>
                      <a:pt x="193" y="116"/>
                    </a:lnTo>
                    <a:lnTo>
                      <a:pt x="177" y="123"/>
                    </a:lnTo>
                    <a:lnTo>
                      <a:pt x="160" y="129"/>
                    </a:lnTo>
                    <a:lnTo>
                      <a:pt x="143" y="136"/>
                    </a:lnTo>
                    <a:lnTo>
                      <a:pt x="127" y="141"/>
                    </a:lnTo>
                    <a:lnTo>
                      <a:pt x="111" y="145"/>
                    </a:lnTo>
                    <a:lnTo>
                      <a:pt x="95" y="150"/>
                    </a:lnTo>
                    <a:lnTo>
                      <a:pt x="81" y="153"/>
                    </a:lnTo>
                    <a:lnTo>
                      <a:pt x="66" y="156"/>
                    </a:lnTo>
                    <a:lnTo>
                      <a:pt x="54" y="158"/>
                    </a:lnTo>
                    <a:lnTo>
                      <a:pt x="41" y="160"/>
                    </a:lnTo>
                    <a:lnTo>
                      <a:pt x="29" y="161"/>
                    </a:lnTo>
                    <a:lnTo>
                      <a:pt x="19" y="162"/>
                    </a:lnTo>
                    <a:lnTo>
                      <a:pt x="8" y="163"/>
                    </a:lnTo>
                    <a:lnTo>
                      <a:pt x="0" y="163"/>
                    </a:lnTo>
                    <a:lnTo>
                      <a:pt x="28" y="238"/>
                    </a:lnTo>
                    <a:close/>
                  </a:path>
                </a:pathLst>
              </a:custGeom>
              <a:solidFill>
                <a:srgbClr val="DD7A2B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8" name="Freeform 40"/>
              <xdr:cNvSpPr>
                <a:spLocks/>
              </xdr:cNvSpPr>
            </xdr:nvSpPr>
            <xdr:spPr bwMode="auto">
              <a:xfrm>
                <a:off x="1164" y="282"/>
                <a:ext cx="13" cy="13"/>
              </a:xfrm>
              <a:custGeom>
                <a:avLst/>
                <a:gdLst>
                  <a:gd name="T0" fmla="*/ 122 w 144"/>
                  <a:gd name="T1" fmla="*/ 65 h 142"/>
                  <a:gd name="T2" fmla="*/ 116 w 144"/>
                  <a:gd name="T3" fmla="*/ 54 h 142"/>
                  <a:gd name="T4" fmla="*/ 109 w 144"/>
                  <a:gd name="T5" fmla="*/ 42 h 142"/>
                  <a:gd name="T6" fmla="*/ 103 w 144"/>
                  <a:gd name="T7" fmla="*/ 31 h 142"/>
                  <a:gd name="T8" fmla="*/ 96 w 144"/>
                  <a:gd name="T9" fmla="*/ 21 h 142"/>
                  <a:gd name="T10" fmla="*/ 89 w 144"/>
                  <a:gd name="T11" fmla="*/ 12 h 142"/>
                  <a:gd name="T12" fmla="*/ 83 w 144"/>
                  <a:gd name="T13" fmla="*/ 5 h 142"/>
                  <a:gd name="T14" fmla="*/ 78 w 144"/>
                  <a:gd name="T15" fmla="*/ 1 h 142"/>
                  <a:gd name="T16" fmla="*/ 72 w 144"/>
                  <a:gd name="T17" fmla="*/ 0 h 142"/>
                  <a:gd name="T18" fmla="*/ 68 w 144"/>
                  <a:gd name="T19" fmla="*/ 10 h 142"/>
                  <a:gd name="T20" fmla="*/ 72 w 144"/>
                  <a:gd name="T21" fmla="*/ 31 h 142"/>
                  <a:gd name="T22" fmla="*/ 79 w 144"/>
                  <a:gd name="T23" fmla="*/ 54 h 142"/>
                  <a:gd name="T24" fmla="*/ 82 w 144"/>
                  <a:gd name="T25" fmla="*/ 64 h 142"/>
                  <a:gd name="T26" fmla="*/ 0 w 144"/>
                  <a:gd name="T27" fmla="*/ 63 h 142"/>
                  <a:gd name="T28" fmla="*/ 12 w 144"/>
                  <a:gd name="T29" fmla="*/ 141 h 142"/>
                  <a:gd name="T30" fmla="*/ 23 w 144"/>
                  <a:gd name="T31" fmla="*/ 142 h 142"/>
                  <a:gd name="T32" fmla="*/ 35 w 144"/>
                  <a:gd name="T33" fmla="*/ 142 h 142"/>
                  <a:gd name="T34" fmla="*/ 47 w 144"/>
                  <a:gd name="T35" fmla="*/ 142 h 142"/>
                  <a:gd name="T36" fmla="*/ 59 w 144"/>
                  <a:gd name="T37" fmla="*/ 142 h 142"/>
                  <a:gd name="T38" fmla="*/ 70 w 144"/>
                  <a:gd name="T39" fmla="*/ 142 h 142"/>
                  <a:gd name="T40" fmla="*/ 80 w 144"/>
                  <a:gd name="T41" fmla="*/ 141 h 142"/>
                  <a:gd name="T42" fmla="*/ 87 w 144"/>
                  <a:gd name="T43" fmla="*/ 141 h 142"/>
                  <a:gd name="T44" fmla="*/ 91 w 144"/>
                  <a:gd name="T45" fmla="*/ 141 h 142"/>
                  <a:gd name="T46" fmla="*/ 99 w 144"/>
                  <a:gd name="T47" fmla="*/ 141 h 142"/>
                  <a:gd name="T48" fmla="*/ 105 w 144"/>
                  <a:gd name="T49" fmla="*/ 140 h 142"/>
                  <a:gd name="T50" fmla="*/ 111 w 144"/>
                  <a:gd name="T51" fmla="*/ 139 h 142"/>
                  <a:gd name="T52" fmla="*/ 118 w 144"/>
                  <a:gd name="T53" fmla="*/ 137 h 142"/>
                  <a:gd name="T54" fmla="*/ 124 w 144"/>
                  <a:gd name="T55" fmla="*/ 135 h 142"/>
                  <a:gd name="T56" fmla="*/ 132 w 144"/>
                  <a:gd name="T57" fmla="*/ 132 h 142"/>
                  <a:gd name="T58" fmla="*/ 138 w 144"/>
                  <a:gd name="T59" fmla="*/ 130 h 142"/>
                  <a:gd name="T60" fmla="*/ 144 w 144"/>
                  <a:gd name="T61" fmla="*/ 127 h 142"/>
                  <a:gd name="T62" fmla="*/ 122 w 144"/>
                  <a:gd name="T63" fmla="*/ 65 h 14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</a:cxnLst>
                <a:rect l="0" t="0" r="r" b="b"/>
                <a:pathLst>
                  <a:path w="144" h="142">
                    <a:moveTo>
                      <a:pt x="122" y="65"/>
                    </a:moveTo>
                    <a:lnTo>
                      <a:pt x="116" y="54"/>
                    </a:lnTo>
                    <a:lnTo>
                      <a:pt x="109" y="42"/>
                    </a:lnTo>
                    <a:lnTo>
                      <a:pt x="103" y="31"/>
                    </a:lnTo>
                    <a:lnTo>
                      <a:pt x="96" y="21"/>
                    </a:lnTo>
                    <a:lnTo>
                      <a:pt x="89" y="12"/>
                    </a:lnTo>
                    <a:lnTo>
                      <a:pt x="83" y="5"/>
                    </a:lnTo>
                    <a:lnTo>
                      <a:pt x="78" y="1"/>
                    </a:lnTo>
                    <a:lnTo>
                      <a:pt x="72" y="0"/>
                    </a:lnTo>
                    <a:lnTo>
                      <a:pt x="68" y="10"/>
                    </a:lnTo>
                    <a:lnTo>
                      <a:pt x="72" y="31"/>
                    </a:lnTo>
                    <a:lnTo>
                      <a:pt x="79" y="54"/>
                    </a:lnTo>
                    <a:lnTo>
                      <a:pt x="82" y="64"/>
                    </a:lnTo>
                    <a:lnTo>
                      <a:pt x="0" y="63"/>
                    </a:lnTo>
                    <a:lnTo>
                      <a:pt x="12" y="141"/>
                    </a:lnTo>
                    <a:lnTo>
                      <a:pt x="23" y="142"/>
                    </a:lnTo>
                    <a:lnTo>
                      <a:pt x="35" y="142"/>
                    </a:lnTo>
                    <a:lnTo>
                      <a:pt x="47" y="142"/>
                    </a:lnTo>
                    <a:lnTo>
                      <a:pt x="59" y="142"/>
                    </a:lnTo>
                    <a:lnTo>
                      <a:pt x="70" y="142"/>
                    </a:lnTo>
                    <a:lnTo>
                      <a:pt x="80" y="141"/>
                    </a:lnTo>
                    <a:lnTo>
                      <a:pt x="87" y="141"/>
                    </a:lnTo>
                    <a:lnTo>
                      <a:pt x="91" y="141"/>
                    </a:lnTo>
                    <a:lnTo>
                      <a:pt x="99" y="141"/>
                    </a:lnTo>
                    <a:lnTo>
                      <a:pt x="105" y="140"/>
                    </a:lnTo>
                    <a:lnTo>
                      <a:pt x="111" y="139"/>
                    </a:lnTo>
                    <a:lnTo>
                      <a:pt x="118" y="137"/>
                    </a:lnTo>
                    <a:lnTo>
                      <a:pt x="124" y="135"/>
                    </a:lnTo>
                    <a:lnTo>
                      <a:pt x="132" y="132"/>
                    </a:lnTo>
                    <a:lnTo>
                      <a:pt x="138" y="130"/>
                    </a:lnTo>
                    <a:lnTo>
                      <a:pt x="144" y="127"/>
                    </a:lnTo>
                    <a:lnTo>
                      <a:pt x="122" y="65"/>
                    </a:lnTo>
                    <a:close/>
                  </a:path>
                </a:pathLst>
              </a:custGeom>
              <a:solidFill>
                <a:srgbClr val="AFAA75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9" name="Freeform 41"/>
              <xdr:cNvSpPr>
                <a:spLocks/>
              </xdr:cNvSpPr>
            </xdr:nvSpPr>
            <xdr:spPr bwMode="auto">
              <a:xfrm>
                <a:off x="1207" y="272"/>
                <a:ext cx="6" cy="13"/>
              </a:xfrm>
              <a:custGeom>
                <a:avLst/>
                <a:gdLst>
                  <a:gd name="T0" fmla="*/ 64 w 64"/>
                  <a:gd name="T1" fmla="*/ 73 h 148"/>
                  <a:gd name="T2" fmla="*/ 63 w 64"/>
                  <a:gd name="T3" fmla="*/ 58 h 148"/>
                  <a:gd name="T4" fmla="*/ 61 w 64"/>
                  <a:gd name="T5" fmla="*/ 44 h 148"/>
                  <a:gd name="T6" fmla="*/ 57 w 64"/>
                  <a:gd name="T7" fmla="*/ 31 h 148"/>
                  <a:gd name="T8" fmla="*/ 53 w 64"/>
                  <a:gd name="T9" fmla="*/ 20 h 148"/>
                  <a:gd name="T10" fmla="*/ 49 w 64"/>
                  <a:gd name="T11" fmla="*/ 11 h 148"/>
                  <a:gd name="T12" fmla="*/ 43 w 64"/>
                  <a:gd name="T13" fmla="*/ 5 h 148"/>
                  <a:gd name="T14" fmla="*/ 37 w 64"/>
                  <a:gd name="T15" fmla="*/ 1 h 148"/>
                  <a:gd name="T16" fmla="*/ 31 w 64"/>
                  <a:gd name="T17" fmla="*/ 0 h 148"/>
                  <a:gd name="T18" fmla="*/ 25 w 64"/>
                  <a:gd name="T19" fmla="*/ 1 h 148"/>
                  <a:gd name="T20" fmla="*/ 18 w 64"/>
                  <a:gd name="T21" fmla="*/ 5 h 148"/>
                  <a:gd name="T22" fmla="*/ 13 w 64"/>
                  <a:gd name="T23" fmla="*/ 12 h 148"/>
                  <a:gd name="T24" fmla="*/ 9 w 64"/>
                  <a:gd name="T25" fmla="*/ 21 h 148"/>
                  <a:gd name="T26" fmla="*/ 4 w 64"/>
                  <a:gd name="T27" fmla="*/ 32 h 148"/>
                  <a:gd name="T28" fmla="*/ 2 w 64"/>
                  <a:gd name="T29" fmla="*/ 45 h 148"/>
                  <a:gd name="T30" fmla="*/ 0 w 64"/>
                  <a:gd name="T31" fmla="*/ 59 h 148"/>
                  <a:gd name="T32" fmla="*/ 0 w 64"/>
                  <a:gd name="T33" fmla="*/ 74 h 148"/>
                  <a:gd name="T34" fmla="*/ 1 w 64"/>
                  <a:gd name="T35" fmla="*/ 88 h 148"/>
                  <a:gd name="T36" fmla="*/ 2 w 64"/>
                  <a:gd name="T37" fmla="*/ 102 h 148"/>
                  <a:gd name="T38" fmla="*/ 6 w 64"/>
                  <a:gd name="T39" fmla="*/ 115 h 148"/>
                  <a:gd name="T40" fmla="*/ 10 w 64"/>
                  <a:gd name="T41" fmla="*/ 126 h 148"/>
                  <a:gd name="T42" fmla="*/ 15 w 64"/>
                  <a:gd name="T43" fmla="*/ 135 h 148"/>
                  <a:gd name="T44" fmla="*/ 20 w 64"/>
                  <a:gd name="T45" fmla="*/ 142 h 148"/>
                  <a:gd name="T46" fmla="*/ 27 w 64"/>
                  <a:gd name="T47" fmla="*/ 147 h 148"/>
                  <a:gd name="T48" fmla="*/ 33 w 64"/>
                  <a:gd name="T49" fmla="*/ 148 h 148"/>
                  <a:gd name="T50" fmla="*/ 45 w 64"/>
                  <a:gd name="T51" fmla="*/ 141 h 148"/>
                  <a:gd name="T52" fmla="*/ 55 w 64"/>
                  <a:gd name="T53" fmla="*/ 125 h 148"/>
                  <a:gd name="T54" fmla="*/ 62 w 64"/>
                  <a:gd name="T55" fmla="*/ 102 h 148"/>
                  <a:gd name="T56" fmla="*/ 64 w 64"/>
                  <a:gd name="T57" fmla="*/ 73 h 14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</a:cxnLst>
                <a:rect l="0" t="0" r="r" b="b"/>
                <a:pathLst>
                  <a:path w="64" h="148">
                    <a:moveTo>
                      <a:pt x="64" y="73"/>
                    </a:moveTo>
                    <a:lnTo>
                      <a:pt x="63" y="58"/>
                    </a:lnTo>
                    <a:lnTo>
                      <a:pt x="61" y="44"/>
                    </a:lnTo>
                    <a:lnTo>
                      <a:pt x="57" y="31"/>
                    </a:lnTo>
                    <a:lnTo>
                      <a:pt x="53" y="20"/>
                    </a:lnTo>
                    <a:lnTo>
                      <a:pt x="49" y="11"/>
                    </a:lnTo>
                    <a:lnTo>
                      <a:pt x="43" y="5"/>
                    </a:lnTo>
                    <a:lnTo>
                      <a:pt x="37" y="1"/>
                    </a:lnTo>
                    <a:lnTo>
                      <a:pt x="31" y="0"/>
                    </a:lnTo>
                    <a:lnTo>
                      <a:pt x="25" y="1"/>
                    </a:lnTo>
                    <a:lnTo>
                      <a:pt x="18" y="5"/>
                    </a:lnTo>
                    <a:lnTo>
                      <a:pt x="13" y="12"/>
                    </a:lnTo>
                    <a:lnTo>
                      <a:pt x="9" y="21"/>
                    </a:lnTo>
                    <a:lnTo>
                      <a:pt x="4" y="32"/>
                    </a:lnTo>
                    <a:lnTo>
                      <a:pt x="2" y="45"/>
                    </a:lnTo>
                    <a:lnTo>
                      <a:pt x="0" y="59"/>
                    </a:lnTo>
                    <a:lnTo>
                      <a:pt x="0" y="74"/>
                    </a:lnTo>
                    <a:lnTo>
                      <a:pt x="1" y="88"/>
                    </a:lnTo>
                    <a:lnTo>
                      <a:pt x="2" y="102"/>
                    </a:lnTo>
                    <a:lnTo>
                      <a:pt x="6" y="115"/>
                    </a:lnTo>
                    <a:lnTo>
                      <a:pt x="10" y="126"/>
                    </a:lnTo>
                    <a:lnTo>
                      <a:pt x="15" y="135"/>
                    </a:lnTo>
                    <a:lnTo>
                      <a:pt x="20" y="142"/>
                    </a:lnTo>
                    <a:lnTo>
                      <a:pt x="27" y="147"/>
                    </a:lnTo>
                    <a:lnTo>
                      <a:pt x="33" y="148"/>
                    </a:lnTo>
                    <a:lnTo>
                      <a:pt x="45" y="141"/>
                    </a:lnTo>
                    <a:lnTo>
                      <a:pt x="55" y="125"/>
                    </a:lnTo>
                    <a:lnTo>
                      <a:pt x="62" y="102"/>
                    </a:lnTo>
                    <a:lnTo>
                      <a:pt x="64" y="73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0" name="Freeform 42"/>
              <xdr:cNvSpPr>
                <a:spLocks/>
              </xdr:cNvSpPr>
            </xdr:nvSpPr>
            <xdr:spPr bwMode="auto">
              <a:xfrm>
                <a:off x="1091" y="208"/>
                <a:ext cx="30" cy="106"/>
              </a:xfrm>
              <a:custGeom>
                <a:avLst/>
                <a:gdLst>
                  <a:gd name="T0" fmla="*/ 332 w 332"/>
                  <a:gd name="T1" fmla="*/ 1143 h 1157"/>
                  <a:gd name="T2" fmla="*/ 58 w 332"/>
                  <a:gd name="T3" fmla="*/ 0 h 1157"/>
                  <a:gd name="T4" fmla="*/ 0 w 332"/>
                  <a:gd name="T5" fmla="*/ 13 h 1157"/>
                  <a:gd name="T6" fmla="*/ 274 w 332"/>
                  <a:gd name="T7" fmla="*/ 1157 h 1157"/>
                  <a:gd name="T8" fmla="*/ 332 w 332"/>
                  <a:gd name="T9" fmla="*/ 1143 h 115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332" h="1157">
                    <a:moveTo>
                      <a:pt x="332" y="1143"/>
                    </a:moveTo>
                    <a:lnTo>
                      <a:pt x="58" y="0"/>
                    </a:lnTo>
                    <a:lnTo>
                      <a:pt x="0" y="13"/>
                    </a:lnTo>
                    <a:lnTo>
                      <a:pt x="274" y="1157"/>
                    </a:lnTo>
                    <a:lnTo>
                      <a:pt x="332" y="1143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1" name="Freeform 43"/>
              <xdr:cNvSpPr>
                <a:spLocks/>
              </xdr:cNvSpPr>
            </xdr:nvSpPr>
            <xdr:spPr bwMode="auto">
              <a:xfrm>
                <a:off x="1089" y="205"/>
                <a:ext cx="9" cy="8"/>
              </a:xfrm>
              <a:custGeom>
                <a:avLst/>
                <a:gdLst>
                  <a:gd name="T0" fmla="*/ 91 w 91"/>
                  <a:gd name="T1" fmla="*/ 77 h 94"/>
                  <a:gd name="T2" fmla="*/ 73 w 91"/>
                  <a:gd name="T3" fmla="*/ 0 h 94"/>
                  <a:gd name="T4" fmla="*/ 0 w 91"/>
                  <a:gd name="T5" fmla="*/ 17 h 94"/>
                  <a:gd name="T6" fmla="*/ 18 w 91"/>
                  <a:gd name="T7" fmla="*/ 94 h 94"/>
                  <a:gd name="T8" fmla="*/ 91 w 91"/>
                  <a:gd name="T9" fmla="*/ 77 h 9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91" h="94">
                    <a:moveTo>
                      <a:pt x="91" y="77"/>
                    </a:moveTo>
                    <a:lnTo>
                      <a:pt x="73" y="0"/>
                    </a:lnTo>
                    <a:lnTo>
                      <a:pt x="0" y="17"/>
                    </a:lnTo>
                    <a:lnTo>
                      <a:pt x="18" y="94"/>
                    </a:lnTo>
                    <a:lnTo>
                      <a:pt x="91" y="77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2" name="Freeform 44"/>
              <xdr:cNvSpPr>
                <a:spLocks/>
              </xdr:cNvSpPr>
            </xdr:nvSpPr>
            <xdr:spPr bwMode="auto">
              <a:xfrm>
                <a:off x="1094" y="212"/>
                <a:ext cx="25" cy="99"/>
              </a:xfrm>
              <a:custGeom>
                <a:avLst/>
                <a:gdLst>
                  <a:gd name="T0" fmla="*/ 275 w 275"/>
                  <a:gd name="T1" fmla="*/ 1085 h 1088"/>
                  <a:gd name="T2" fmla="*/ 14 w 275"/>
                  <a:gd name="T3" fmla="*/ 0 h 1088"/>
                  <a:gd name="T4" fmla="*/ 0 w 275"/>
                  <a:gd name="T5" fmla="*/ 3 h 1088"/>
                  <a:gd name="T6" fmla="*/ 260 w 275"/>
                  <a:gd name="T7" fmla="*/ 1088 h 1088"/>
                  <a:gd name="T8" fmla="*/ 275 w 275"/>
                  <a:gd name="T9" fmla="*/ 1085 h 10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275" h="1088">
                    <a:moveTo>
                      <a:pt x="275" y="1085"/>
                    </a:moveTo>
                    <a:lnTo>
                      <a:pt x="14" y="0"/>
                    </a:lnTo>
                    <a:lnTo>
                      <a:pt x="0" y="3"/>
                    </a:lnTo>
                    <a:lnTo>
                      <a:pt x="260" y="1088"/>
                    </a:lnTo>
                    <a:lnTo>
                      <a:pt x="275" y="1085"/>
                    </a:lnTo>
                    <a:close/>
                  </a:path>
                </a:pathLst>
              </a:custGeom>
              <a:solidFill>
                <a:srgbClr val="D19663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3" name="Freeform 45"/>
              <xdr:cNvSpPr>
                <a:spLocks/>
              </xdr:cNvSpPr>
            </xdr:nvSpPr>
            <xdr:spPr bwMode="auto">
              <a:xfrm>
                <a:off x="1103" y="272"/>
                <a:ext cx="5" cy="8"/>
              </a:xfrm>
              <a:custGeom>
                <a:avLst/>
                <a:gdLst>
                  <a:gd name="T0" fmla="*/ 0 w 54"/>
                  <a:gd name="T1" fmla="*/ 0 h 81"/>
                  <a:gd name="T2" fmla="*/ 7 w 54"/>
                  <a:gd name="T3" fmla="*/ 0 h 81"/>
                  <a:gd name="T4" fmla="*/ 15 w 54"/>
                  <a:gd name="T5" fmla="*/ 2 h 81"/>
                  <a:gd name="T6" fmla="*/ 23 w 54"/>
                  <a:gd name="T7" fmla="*/ 5 h 81"/>
                  <a:gd name="T8" fmla="*/ 32 w 54"/>
                  <a:gd name="T9" fmla="*/ 9 h 81"/>
                  <a:gd name="T10" fmla="*/ 39 w 54"/>
                  <a:gd name="T11" fmla="*/ 15 h 81"/>
                  <a:gd name="T12" fmla="*/ 46 w 54"/>
                  <a:gd name="T13" fmla="*/ 21 h 81"/>
                  <a:gd name="T14" fmla="*/ 51 w 54"/>
                  <a:gd name="T15" fmla="*/ 26 h 81"/>
                  <a:gd name="T16" fmla="*/ 53 w 54"/>
                  <a:gd name="T17" fmla="*/ 33 h 81"/>
                  <a:gd name="T18" fmla="*/ 54 w 54"/>
                  <a:gd name="T19" fmla="*/ 39 h 81"/>
                  <a:gd name="T20" fmla="*/ 54 w 54"/>
                  <a:gd name="T21" fmla="*/ 47 h 81"/>
                  <a:gd name="T22" fmla="*/ 54 w 54"/>
                  <a:gd name="T23" fmla="*/ 56 h 81"/>
                  <a:gd name="T24" fmla="*/ 52 w 54"/>
                  <a:gd name="T25" fmla="*/ 63 h 81"/>
                  <a:gd name="T26" fmla="*/ 49 w 54"/>
                  <a:gd name="T27" fmla="*/ 71 h 81"/>
                  <a:gd name="T28" fmla="*/ 42 w 54"/>
                  <a:gd name="T29" fmla="*/ 77 h 81"/>
                  <a:gd name="T30" fmla="*/ 34 w 54"/>
                  <a:gd name="T31" fmla="*/ 80 h 81"/>
                  <a:gd name="T32" fmla="*/ 21 w 54"/>
                  <a:gd name="T33" fmla="*/ 81 h 81"/>
                  <a:gd name="T34" fmla="*/ 0 w 54"/>
                  <a:gd name="T35" fmla="*/ 0 h 8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54" h="81">
                    <a:moveTo>
                      <a:pt x="0" y="0"/>
                    </a:moveTo>
                    <a:lnTo>
                      <a:pt x="7" y="0"/>
                    </a:lnTo>
                    <a:lnTo>
                      <a:pt x="15" y="2"/>
                    </a:lnTo>
                    <a:lnTo>
                      <a:pt x="23" y="5"/>
                    </a:lnTo>
                    <a:lnTo>
                      <a:pt x="32" y="9"/>
                    </a:lnTo>
                    <a:lnTo>
                      <a:pt x="39" y="15"/>
                    </a:lnTo>
                    <a:lnTo>
                      <a:pt x="46" y="21"/>
                    </a:lnTo>
                    <a:lnTo>
                      <a:pt x="51" y="26"/>
                    </a:lnTo>
                    <a:lnTo>
                      <a:pt x="53" y="33"/>
                    </a:lnTo>
                    <a:lnTo>
                      <a:pt x="54" y="39"/>
                    </a:lnTo>
                    <a:lnTo>
                      <a:pt x="54" y="47"/>
                    </a:lnTo>
                    <a:lnTo>
                      <a:pt x="54" y="56"/>
                    </a:lnTo>
                    <a:lnTo>
                      <a:pt x="52" y="63"/>
                    </a:lnTo>
                    <a:lnTo>
                      <a:pt x="49" y="71"/>
                    </a:lnTo>
                    <a:lnTo>
                      <a:pt x="42" y="77"/>
                    </a:lnTo>
                    <a:lnTo>
                      <a:pt x="34" y="80"/>
                    </a:lnTo>
                    <a:lnTo>
                      <a:pt x="21" y="81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AFAA75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</xdr:grpSp>
      </xdr:grpSp>
      <xdr:pic>
        <xdr:nvPicPr>
          <xdr:cNvPr id="5" name="Imagem 4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28600" y="3495675"/>
            <a:ext cx="9276190" cy="1942857"/>
          </a:xfrm>
          <a:prstGeom prst="rect">
            <a:avLst/>
          </a:prstGeom>
        </xdr:spPr>
      </xdr:pic>
    </xdr:grpSp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2</xdr:row>
      <xdr:rowOff>114300</xdr:rowOff>
    </xdr:from>
    <xdr:to>
      <xdr:col>17</xdr:col>
      <xdr:colOff>438150</xdr:colOff>
      <xdr:row>20</xdr:row>
      <xdr:rowOff>9525</xdr:rowOff>
    </xdr:to>
    <xdr:grpSp>
      <xdr:nvGrpSpPr>
        <xdr:cNvPr id="47" name="Agrupar 46"/>
        <xdr:cNvGrpSpPr/>
      </xdr:nvGrpSpPr>
      <xdr:grpSpPr>
        <a:xfrm>
          <a:off x="9153525" y="514350"/>
          <a:ext cx="5915025" cy="3324225"/>
          <a:chOff x="9153525" y="514350"/>
          <a:chExt cx="5915025" cy="3324225"/>
        </a:xfrm>
      </xdr:grpSpPr>
      <xdr:grpSp>
        <xdr:nvGrpSpPr>
          <xdr:cNvPr id="10" name="Agrupar 9"/>
          <xdr:cNvGrpSpPr/>
        </xdr:nvGrpSpPr>
        <xdr:grpSpPr>
          <a:xfrm>
            <a:off x="9153525" y="514350"/>
            <a:ext cx="5915025" cy="3324225"/>
            <a:chOff x="9115425" y="1019175"/>
            <a:chExt cx="5915025" cy="3324225"/>
          </a:xfrm>
        </xdr:grpSpPr>
        <xdr:sp macro="" textlink="">
          <xdr:nvSpPr>
            <xdr:cNvPr id="5" name="CaixaDeTexto 4"/>
            <xdr:cNvSpPr txBox="1"/>
          </xdr:nvSpPr>
          <xdr:spPr>
            <a:xfrm>
              <a:off x="9115425" y="1019175"/>
              <a:ext cx="5915025" cy="3324225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/>
            </a:sp3d>
          </xdr:spPr>
          <xdr:style>
            <a:lnRef idx="2">
              <a:schemeClr val="accent6">
                <a:shade val="50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100" b="1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QUANTIDADE</a:t>
              </a:r>
              <a:endParaRPr lang="pt-BR" sz="11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r>
                <a:rPr lang="pt-BR" sz="1000" b="0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Se a Quantidade estiver a partir de 20, a compra é definida como Atacado, senão</a:t>
              </a:r>
            </a:p>
            <a:p>
              <a:r>
                <a:rPr lang="pt-BR" sz="1000" b="0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Varejo.</a:t>
              </a:r>
              <a:endParaRPr lang="pt-BR" sz="10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endParaRPr lang="pt-BR" sz="10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r>
                <a:rPr lang="pt-BR" sz="1100" b="1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VL. UNIT. $</a:t>
              </a:r>
            </a:p>
            <a:p>
              <a:r>
                <a:rPr lang="pt-BR" sz="1000" b="0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Deve ser encontrado baseando-se no </a:t>
              </a:r>
              <a:r>
                <a:rPr lang="pt-BR" sz="1000" b="1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Produto</a:t>
              </a:r>
              <a:r>
                <a:rPr lang="pt-BR" sz="1000" b="0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, </a:t>
              </a:r>
              <a:r>
                <a:rPr lang="pt-BR" sz="1000" b="1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Atacado/Varejo</a:t>
              </a:r>
              <a:r>
                <a:rPr lang="pt-BR" sz="1000" b="0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, </a:t>
              </a:r>
              <a:r>
                <a:rPr lang="pt-BR" sz="1000" b="1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Tipo de Pagamento </a:t>
              </a:r>
              <a:r>
                <a:rPr lang="pt-BR" sz="1000" b="0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e na tabela </a:t>
              </a:r>
              <a:r>
                <a:rPr lang="pt-BR" sz="1000" b="1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BaseDeDescontos</a:t>
              </a:r>
              <a:r>
                <a:rPr lang="pt-BR" sz="1000" b="0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.</a:t>
              </a:r>
              <a:endParaRPr lang="pt-BR" sz="1000" b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endParaRPr lang="pt-BR" sz="10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r>
                <a:rPr lang="pt-BR" sz="1100" b="1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TOTAL GERAL</a:t>
              </a:r>
              <a:r>
                <a:rPr lang="pt-BR" sz="1100" b="1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R$</a:t>
              </a:r>
              <a:endParaRPr lang="pt-BR" sz="11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  <a:p>
              <a:r>
                <a:rPr lang="pt-BR" sz="100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Calcule</a:t>
              </a:r>
              <a:r>
                <a:rPr lang="pt-BR" sz="1000" baseline="0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 o Total e converta para R$.</a:t>
              </a:r>
            </a:p>
            <a:p>
              <a:endParaRPr lang="pt-BR" sz="10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  <xdr:pic>
          <xdr:nvPicPr>
            <xdr:cNvPr id="9" name="Imagem 8"/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10791825" y="2724150"/>
              <a:ext cx="2847619" cy="1466667"/>
            </a:xfrm>
            <a:prstGeom prst="rect">
              <a:avLst/>
            </a:prstGeom>
            <a:effectLst>
              <a:reflection blurRad="6350" stA="52000" endA="300" endPos="35000" dir="5400000" sy="-100000" algn="bl" rotWithShape="0"/>
            </a:effectLst>
          </xdr:spPr>
        </xdr:pic>
      </xdr:grpSp>
      <xdr:grpSp>
        <xdr:nvGrpSpPr>
          <xdr:cNvPr id="11" name="Group 5"/>
          <xdr:cNvGrpSpPr>
            <a:grpSpLocks noChangeAspect="1"/>
          </xdr:cNvGrpSpPr>
        </xdr:nvGrpSpPr>
        <xdr:grpSpPr bwMode="auto">
          <a:xfrm>
            <a:off x="13754100" y="1828800"/>
            <a:ext cx="1080082" cy="1190625"/>
            <a:chOff x="1063" y="187"/>
            <a:chExt cx="160" cy="191"/>
          </a:xfrm>
        </xdr:grpSpPr>
        <xdr:sp macro="" textlink="">
          <xdr:nvSpPr>
            <xdr:cNvPr id="12" name="AutoShape 4"/>
            <xdr:cNvSpPr>
              <a:spLocks noChangeAspect="1" noChangeArrowheads="1" noTextEdit="1"/>
            </xdr:cNvSpPr>
          </xdr:nvSpPr>
          <xdr:spPr bwMode="auto">
            <a:xfrm>
              <a:off x="1063" y="187"/>
              <a:ext cx="160" cy="19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" name="Freeform 12"/>
            <xdr:cNvSpPr>
              <a:spLocks/>
            </xdr:cNvSpPr>
          </xdr:nvSpPr>
          <xdr:spPr bwMode="auto">
            <a:xfrm>
              <a:off x="1179" y="195"/>
              <a:ext cx="11" cy="8"/>
            </a:xfrm>
            <a:custGeom>
              <a:avLst/>
              <a:gdLst>
                <a:gd name="T0" fmla="*/ 62 w 122"/>
                <a:gd name="T1" fmla="*/ 84 h 84"/>
                <a:gd name="T2" fmla="*/ 74 w 122"/>
                <a:gd name="T3" fmla="*/ 83 h 84"/>
                <a:gd name="T4" fmla="*/ 85 w 122"/>
                <a:gd name="T5" fmla="*/ 81 h 84"/>
                <a:gd name="T6" fmla="*/ 96 w 122"/>
                <a:gd name="T7" fmla="*/ 77 h 84"/>
                <a:gd name="T8" fmla="*/ 105 w 122"/>
                <a:gd name="T9" fmla="*/ 72 h 84"/>
                <a:gd name="T10" fmla="*/ 111 w 122"/>
                <a:gd name="T11" fmla="*/ 65 h 84"/>
                <a:gd name="T12" fmla="*/ 118 w 122"/>
                <a:gd name="T13" fmla="*/ 59 h 84"/>
                <a:gd name="T14" fmla="*/ 121 w 122"/>
                <a:gd name="T15" fmla="*/ 51 h 84"/>
                <a:gd name="T16" fmla="*/ 122 w 122"/>
                <a:gd name="T17" fmla="*/ 42 h 84"/>
                <a:gd name="T18" fmla="*/ 121 w 122"/>
                <a:gd name="T19" fmla="*/ 34 h 84"/>
                <a:gd name="T20" fmla="*/ 118 w 122"/>
                <a:gd name="T21" fmla="*/ 25 h 84"/>
                <a:gd name="T22" fmla="*/ 111 w 122"/>
                <a:gd name="T23" fmla="*/ 19 h 84"/>
                <a:gd name="T24" fmla="*/ 105 w 122"/>
                <a:gd name="T25" fmla="*/ 13 h 84"/>
                <a:gd name="T26" fmla="*/ 96 w 122"/>
                <a:gd name="T27" fmla="*/ 7 h 84"/>
                <a:gd name="T28" fmla="*/ 85 w 122"/>
                <a:gd name="T29" fmla="*/ 3 h 84"/>
                <a:gd name="T30" fmla="*/ 74 w 122"/>
                <a:gd name="T31" fmla="*/ 1 h 84"/>
                <a:gd name="T32" fmla="*/ 62 w 122"/>
                <a:gd name="T33" fmla="*/ 0 h 84"/>
                <a:gd name="T34" fmla="*/ 49 w 122"/>
                <a:gd name="T35" fmla="*/ 1 h 84"/>
                <a:gd name="T36" fmla="*/ 37 w 122"/>
                <a:gd name="T37" fmla="*/ 3 h 84"/>
                <a:gd name="T38" fmla="*/ 28 w 122"/>
                <a:gd name="T39" fmla="*/ 7 h 84"/>
                <a:gd name="T40" fmla="*/ 18 w 122"/>
                <a:gd name="T41" fmla="*/ 13 h 84"/>
                <a:gd name="T42" fmla="*/ 11 w 122"/>
                <a:gd name="T43" fmla="*/ 19 h 84"/>
                <a:gd name="T44" fmla="*/ 6 w 122"/>
                <a:gd name="T45" fmla="*/ 25 h 84"/>
                <a:gd name="T46" fmla="*/ 1 w 122"/>
                <a:gd name="T47" fmla="*/ 34 h 84"/>
                <a:gd name="T48" fmla="*/ 0 w 122"/>
                <a:gd name="T49" fmla="*/ 42 h 84"/>
                <a:gd name="T50" fmla="*/ 1 w 122"/>
                <a:gd name="T51" fmla="*/ 51 h 84"/>
                <a:gd name="T52" fmla="*/ 6 w 122"/>
                <a:gd name="T53" fmla="*/ 59 h 84"/>
                <a:gd name="T54" fmla="*/ 11 w 122"/>
                <a:gd name="T55" fmla="*/ 65 h 84"/>
                <a:gd name="T56" fmla="*/ 18 w 122"/>
                <a:gd name="T57" fmla="*/ 72 h 84"/>
                <a:gd name="T58" fmla="*/ 28 w 122"/>
                <a:gd name="T59" fmla="*/ 77 h 84"/>
                <a:gd name="T60" fmla="*/ 37 w 122"/>
                <a:gd name="T61" fmla="*/ 81 h 84"/>
                <a:gd name="T62" fmla="*/ 49 w 122"/>
                <a:gd name="T63" fmla="*/ 83 h 84"/>
                <a:gd name="T64" fmla="*/ 62 w 122"/>
                <a:gd name="T65" fmla="*/ 84 h 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</a:cxnLst>
              <a:rect l="0" t="0" r="r" b="b"/>
              <a:pathLst>
                <a:path w="122" h="84">
                  <a:moveTo>
                    <a:pt x="62" y="84"/>
                  </a:moveTo>
                  <a:lnTo>
                    <a:pt x="74" y="83"/>
                  </a:lnTo>
                  <a:lnTo>
                    <a:pt x="85" y="81"/>
                  </a:lnTo>
                  <a:lnTo>
                    <a:pt x="96" y="77"/>
                  </a:lnTo>
                  <a:lnTo>
                    <a:pt x="105" y="72"/>
                  </a:lnTo>
                  <a:lnTo>
                    <a:pt x="111" y="65"/>
                  </a:lnTo>
                  <a:lnTo>
                    <a:pt x="118" y="59"/>
                  </a:lnTo>
                  <a:lnTo>
                    <a:pt x="121" y="51"/>
                  </a:lnTo>
                  <a:lnTo>
                    <a:pt x="122" y="42"/>
                  </a:lnTo>
                  <a:lnTo>
                    <a:pt x="121" y="34"/>
                  </a:lnTo>
                  <a:lnTo>
                    <a:pt x="118" y="25"/>
                  </a:lnTo>
                  <a:lnTo>
                    <a:pt x="111" y="19"/>
                  </a:lnTo>
                  <a:lnTo>
                    <a:pt x="105" y="13"/>
                  </a:lnTo>
                  <a:lnTo>
                    <a:pt x="96" y="7"/>
                  </a:lnTo>
                  <a:lnTo>
                    <a:pt x="85" y="3"/>
                  </a:lnTo>
                  <a:lnTo>
                    <a:pt x="74" y="1"/>
                  </a:lnTo>
                  <a:lnTo>
                    <a:pt x="62" y="0"/>
                  </a:lnTo>
                  <a:lnTo>
                    <a:pt x="49" y="1"/>
                  </a:lnTo>
                  <a:lnTo>
                    <a:pt x="37" y="3"/>
                  </a:lnTo>
                  <a:lnTo>
                    <a:pt x="28" y="7"/>
                  </a:lnTo>
                  <a:lnTo>
                    <a:pt x="18" y="13"/>
                  </a:lnTo>
                  <a:lnTo>
                    <a:pt x="11" y="19"/>
                  </a:lnTo>
                  <a:lnTo>
                    <a:pt x="6" y="25"/>
                  </a:lnTo>
                  <a:lnTo>
                    <a:pt x="1" y="34"/>
                  </a:lnTo>
                  <a:lnTo>
                    <a:pt x="0" y="42"/>
                  </a:lnTo>
                  <a:lnTo>
                    <a:pt x="1" y="51"/>
                  </a:lnTo>
                  <a:lnTo>
                    <a:pt x="6" y="59"/>
                  </a:lnTo>
                  <a:lnTo>
                    <a:pt x="11" y="65"/>
                  </a:lnTo>
                  <a:lnTo>
                    <a:pt x="18" y="72"/>
                  </a:lnTo>
                  <a:lnTo>
                    <a:pt x="28" y="77"/>
                  </a:lnTo>
                  <a:lnTo>
                    <a:pt x="37" y="81"/>
                  </a:lnTo>
                  <a:lnTo>
                    <a:pt x="49" y="83"/>
                  </a:lnTo>
                  <a:lnTo>
                    <a:pt x="62" y="84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" name="Freeform 13"/>
            <xdr:cNvSpPr>
              <a:spLocks/>
            </xdr:cNvSpPr>
          </xdr:nvSpPr>
          <xdr:spPr bwMode="auto">
            <a:xfrm>
              <a:off x="1100" y="251"/>
              <a:ext cx="113" cy="127"/>
            </a:xfrm>
            <a:custGeom>
              <a:avLst/>
              <a:gdLst>
                <a:gd name="T0" fmla="*/ 232 w 1250"/>
                <a:gd name="T1" fmla="*/ 382 h 1395"/>
                <a:gd name="T2" fmla="*/ 296 w 1250"/>
                <a:gd name="T3" fmla="*/ 402 h 1395"/>
                <a:gd name="T4" fmla="*/ 359 w 1250"/>
                <a:gd name="T5" fmla="*/ 415 h 1395"/>
                <a:gd name="T6" fmla="*/ 412 w 1250"/>
                <a:gd name="T7" fmla="*/ 416 h 1395"/>
                <a:gd name="T8" fmla="*/ 476 w 1250"/>
                <a:gd name="T9" fmla="*/ 398 h 1395"/>
                <a:gd name="T10" fmla="*/ 538 w 1250"/>
                <a:gd name="T11" fmla="*/ 356 h 1395"/>
                <a:gd name="T12" fmla="*/ 472 w 1250"/>
                <a:gd name="T13" fmla="*/ 882 h 1395"/>
                <a:gd name="T14" fmla="*/ 468 w 1250"/>
                <a:gd name="T15" fmla="*/ 1097 h 1395"/>
                <a:gd name="T16" fmla="*/ 503 w 1250"/>
                <a:gd name="T17" fmla="*/ 1216 h 1395"/>
                <a:gd name="T18" fmla="*/ 672 w 1250"/>
                <a:gd name="T19" fmla="*/ 1305 h 1395"/>
                <a:gd name="T20" fmla="*/ 579 w 1250"/>
                <a:gd name="T21" fmla="*/ 1333 h 1395"/>
                <a:gd name="T22" fmla="*/ 538 w 1250"/>
                <a:gd name="T23" fmla="*/ 1394 h 1395"/>
                <a:gd name="T24" fmla="*/ 808 w 1250"/>
                <a:gd name="T25" fmla="*/ 1359 h 1395"/>
                <a:gd name="T26" fmla="*/ 780 w 1250"/>
                <a:gd name="T27" fmla="*/ 1315 h 1395"/>
                <a:gd name="T28" fmla="*/ 759 w 1250"/>
                <a:gd name="T29" fmla="*/ 1181 h 1395"/>
                <a:gd name="T30" fmla="*/ 764 w 1250"/>
                <a:gd name="T31" fmla="*/ 900 h 1395"/>
                <a:gd name="T32" fmla="*/ 895 w 1250"/>
                <a:gd name="T33" fmla="*/ 1027 h 1395"/>
                <a:gd name="T34" fmla="*/ 883 w 1250"/>
                <a:gd name="T35" fmla="*/ 1262 h 1395"/>
                <a:gd name="T36" fmla="*/ 862 w 1250"/>
                <a:gd name="T37" fmla="*/ 1329 h 1395"/>
                <a:gd name="T38" fmla="*/ 840 w 1250"/>
                <a:gd name="T39" fmla="*/ 1369 h 1395"/>
                <a:gd name="T40" fmla="*/ 1135 w 1250"/>
                <a:gd name="T41" fmla="*/ 1377 h 1395"/>
                <a:gd name="T42" fmla="*/ 1083 w 1250"/>
                <a:gd name="T43" fmla="*/ 1328 h 1395"/>
                <a:gd name="T44" fmla="*/ 1076 w 1250"/>
                <a:gd name="T45" fmla="*/ 1315 h 1395"/>
                <a:gd name="T46" fmla="*/ 1178 w 1250"/>
                <a:gd name="T47" fmla="*/ 1182 h 1395"/>
                <a:gd name="T48" fmla="*/ 1204 w 1250"/>
                <a:gd name="T49" fmla="*/ 1057 h 1395"/>
                <a:gd name="T50" fmla="*/ 1177 w 1250"/>
                <a:gd name="T51" fmla="*/ 836 h 1395"/>
                <a:gd name="T52" fmla="*/ 1161 w 1250"/>
                <a:gd name="T53" fmla="*/ 431 h 1395"/>
                <a:gd name="T54" fmla="*/ 1182 w 1250"/>
                <a:gd name="T55" fmla="*/ 415 h 1395"/>
                <a:gd name="T56" fmla="*/ 1224 w 1250"/>
                <a:gd name="T57" fmla="*/ 374 h 1395"/>
                <a:gd name="T58" fmla="*/ 1250 w 1250"/>
                <a:gd name="T59" fmla="*/ 293 h 1395"/>
                <a:gd name="T60" fmla="*/ 1241 w 1250"/>
                <a:gd name="T61" fmla="*/ 236 h 1395"/>
                <a:gd name="T62" fmla="*/ 1213 w 1250"/>
                <a:gd name="T63" fmla="*/ 182 h 1395"/>
                <a:gd name="T64" fmla="*/ 1163 w 1250"/>
                <a:gd name="T65" fmla="*/ 104 h 1395"/>
                <a:gd name="T66" fmla="*/ 1099 w 1250"/>
                <a:gd name="T67" fmla="*/ 33 h 1395"/>
                <a:gd name="T68" fmla="*/ 1047 w 1250"/>
                <a:gd name="T69" fmla="*/ 6 h 1395"/>
                <a:gd name="T70" fmla="*/ 1009 w 1250"/>
                <a:gd name="T71" fmla="*/ 2 h 1395"/>
                <a:gd name="T72" fmla="*/ 982 w 1250"/>
                <a:gd name="T73" fmla="*/ 2 h 1395"/>
                <a:gd name="T74" fmla="*/ 891 w 1250"/>
                <a:gd name="T75" fmla="*/ 1 h 1395"/>
                <a:gd name="T76" fmla="*/ 769 w 1250"/>
                <a:gd name="T77" fmla="*/ 1 h 1395"/>
                <a:gd name="T78" fmla="*/ 678 w 1250"/>
                <a:gd name="T79" fmla="*/ 0 h 1395"/>
                <a:gd name="T80" fmla="*/ 649 w 1250"/>
                <a:gd name="T81" fmla="*/ 0 h 1395"/>
                <a:gd name="T82" fmla="*/ 614 w 1250"/>
                <a:gd name="T83" fmla="*/ 5 h 1395"/>
                <a:gd name="T84" fmla="*/ 569 w 1250"/>
                <a:gd name="T85" fmla="*/ 26 h 1395"/>
                <a:gd name="T86" fmla="*/ 512 w 1250"/>
                <a:gd name="T87" fmla="*/ 72 h 1395"/>
                <a:gd name="T88" fmla="*/ 460 w 1250"/>
                <a:gd name="T89" fmla="*/ 138 h 1395"/>
                <a:gd name="T90" fmla="*/ 406 w 1250"/>
                <a:gd name="T91" fmla="*/ 236 h 1395"/>
                <a:gd name="T92" fmla="*/ 204 w 1250"/>
                <a:gd name="T93" fmla="*/ 215 h 1395"/>
                <a:gd name="T94" fmla="*/ 159 w 1250"/>
                <a:gd name="T95" fmla="*/ 162 h 1395"/>
                <a:gd name="T96" fmla="*/ 138 w 1250"/>
                <a:gd name="T97" fmla="*/ 141 h 1395"/>
                <a:gd name="T98" fmla="*/ 104 w 1250"/>
                <a:gd name="T99" fmla="*/ 157 h 1395"/>
                <a:gd name="T100" fmla="*/ 0 w 1250"/>
                <a:gd name="T101" fmla="*/ 209 h 139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</a:cxnLst>
              <a:rect l="0" t="0" r="r" b="b"/>
              <a:pathLst>
                <a:path w="1250" h="1395">
                  <a:moveTo>
                    <a:pt x="192" y="363"/>
                  </a:moveTo>
                  <a:lnTo>
                    <a:pt x="205" y="369"/>
                  </a:lnTo>
                  <a:lnTo>
                    <a:pt x="218" y="376"/>
                  </a:lnTo>
                  <a:lnTo>
                    <a:pt x="232" y="382"/>
                  </a:lnTo>
                  <a:lnTo>
                    <a:pt x="248" y="387"/>
                  </a:lnTo>
                  <a:lnTo>
                    <a:pt x="263" y="393"/>
                  </a:lnTo>
                  <a:lnTo>
                    <a:pt x="280" y="398"/>
                  </a:lnTo>
                  <a:lnTo>
                    <a:pt x="296" y="402"/>
                  </a:lnTo>
                  <a:lnTo>
                    <a:pt x="313" y="406"/>
                  </a:lnTo>
                  <a:lnTo>
                    <a:pt x="328" y="410"/>
                  </a:lnTo>
                  <a:lnTo>
                    <a:pt x="344" y="413"/>
                  </a:lnTo>
                  <a:lnTo>
                    <a:pt x="359" y="415"/>
                  </a:lnTo>
                  <a:lnTo>
                    <a:pt x="374" y="416"/>
                  </a:lnTo>
                  <a:lnTo>
                    <a:pt x="388" y="417"/>
                  </a:lnTo>
                  <a:lnTo>
                    <a:pt x="400" y="417"/>
                  </a:lnTo>
                  <a:lnTo>
                    <a:pt x="412" y="416"/>
                  </a:lnTo>
                  <a:lnTo>
                    <a:pt x="423" y="414"/>
                  </a:lnTo>
                  <a:lnTo>
                    <a:pt x="442" y="408"/>
                  </a:lnTo>
                  <a:lnTo>
                    <a:pt x="460" y="403"/>
                  </a:lnTo>
                  <a:lnTo>
                    <a:pt x="476" y="398"/>
                  </a:lnTo>
                  <a:lnTo>
                    <a:pt x="491" y="390"/>
                  </a:lnTo>
                  <a:lnTo>
                    <a:pt x="507" y="382"/>
                  </a:lnTo>
                  <a:lnTo>
                    <a:pt x="522" y="370"/>
                  </a:lnTo>
                  <a:lnTo>
                    <a:pt x="538" y="356"/>
                  </a:lnTo>
                  <a:lnTo>
                    <a:pt x="555" y="337"/>
                  </a:lnTo>
                  <a:lnTo>
                    <a:pt x="455" y="838"/>
                  </a:lnTo>
                  <a:lnTo>
                    <a:pt x="477" y="837"/>
                  </a:lnTo>
                  <a:lnTo>
                    <a:pt x="472" y="882"/>
                  </a:lnTo>
                  <a:lnTo>
                    <a:pt x="467" y="954"/>
                  </a:lnTo>
                  <a:lnTo>
                    <a:pt x="463" y="1027"/>
                  </a:lnTo>
                  <a:lnTo>
                    <a:pt x="464" y="1077"/>
                  </a:lnTo>
                  <a:lnTo>
                    <a:pt x="468" y="1097"/>
                  </a:lnTo>
                  <a:lnTo>
                    <a:pt x="472" y="1123"/>
                  </a:lnTo>
                  <a:lnTo>
                    <a:pt x="480" y="1153"/>
                  </a:lnTo>
                  <a:lnTo>
                    <a:pt x="489" y="1185"/>
                  </a:lnTo>
                  <a:lnTo>
                    <a:pt x="503" y="1216"/>
                  </a:lnTo>
                  <a:lnTo>
                    <a:pt x="521" y="1249"/>
                  </a:lnTo>
                  <a:lnTo>
                    <a:pt x="544" y="1279"/>
                  </a:lnTo>
                  <a:lnTo>
                    <a:pt x="574" y="1305"/>
                  </a:lnTo>
                  <a:lnTo>
                    <a:pt x="672" y="1305"/>
                  </a:lnTo>
                  <a:lnTo>
                    <a:pt x="647" y="1308"/>
                  </a:lnTo>
                  <a:lnTo>
                    <a:pt x="623" y="1314"/>
                  </a:lnTo>
                  <a:lnTo>
                    <a:pt x="599" y="1322"/>
                  </a:lnTo>
                  <a:lnTo>
                    <a:pt x="579" y="1333"/>
                  </a:lnTo>
                  <a:lnTo>
                    <a:pt x="562" y="1345"/>
                  </a:lnTo>
                  <a:lnTo>
                    <a:pt x="550" y="1360"/>
                  </a:lnTo>
                  <a:lnTo>
                    <a:pt x="541" y="1376"/>
                  </a:lnTo>
                  <a:lnTo>
                    <a:pt x="538" y="1394"/>
                  </a:lnTo>
                  <a:lnTo>
                    <a:pt x="812" y="1394"/>
                  </a:lnTo>
                  <a:lnTo>
                    <a:pt x="814" y="1383"/>
                  </a:lnTo>
                  <a:lnTo>
                    <a:pt x="813" y="1371"/>
                  </a:lnTo>
                  <a:lnTo>
                    <a:pt x="808" y="1359"/>
                  </a:lnTo>
                  <a:lnTo>
                    <a:pt x="801" y="1346"/>
                  </a:lnTo>
                  <a:lnTo>
                    <a:pt x="794" y="1335"/>
                  </a:lnTo>
                  <a:lnTo>
                    <a:pt x="787" y="1324"/>
                  </a:lnTo>
                  <a:lnTo>
                    <a:pt x="780" y="1315"/>
                  </a:lnTo>
                  <a:lnTo>
                    <a:pt x="777" y="1308"/>
                  </a:lnTo>
                  <a:lnTo>
                    <a:pt x="771" y="1282"/>
                  </a:lnTo>
                  <a:lnTo>
                    <a:pt x="764" y="1239"/>
                  </a:lnTo>
                  <a:lnTo>
                    <a:pt x="759" y="1181"/>
                  </a:lnTo>
                  <a:lnTo>
                    <a:pt x="756" y="1115"/>
                  </a:lnTo>
                  <a:lnTo>
                    <a:pt x="755" y="1044"/>
                  </a:lnTo>
                  <a:lnTo>
                    <a:pt x="758" y="971"/>
                  </a:lnTo>
                  <a:lnTo>
                    <a:pt x="764" y="900"/>
                  </a:lnTo>
                  <a:lnTo>
                    <a:pt x="777" y="837"/>
                  </a:lnTo>
                  <a:lnTo>
                    <a:pt x="876" y="837"/>
                  </a:lnTo>
                  <a:lnTo>
                    <a:pt x="888" y="938"/>
                  </a:lnTo>
                  <a:lnTo>
                    <a:pt x="895" y="1027"/>
                  </a:lnTo>
                  <a:lnTo>
                    <a:pt x="897" y="1103"/>
                  </a:lnTo>
                  <a:lnTo>
                    <a:pt x="895" y="1167"/>
                  </a:lnTo>
                  <a:lnTo>
                    <a:pt x="889" y="1219"/>
                  </a:lnTo>
                  <a:lnTo>
                    <a:pt x="883" y="1262"/>
                  </a:lnTo>
                  <a:lnTo>
                    <a:pt x="876" y="1295"/>
                  </a:lnTo>
                  <a:lnTo>
                    <a:pt x="869" y="1318"/>
                  </a:lnTo>
                  <a:lnTo>
                    <a:pt x="867" y="1323"/>
                  </a:lnTo>
                  <a:lnTo>
                    <a:pt x="862" y="1329"/>
                  </a:lnTo>
                  <a:lnTo>
                    <a:pt x="857" y="1337"/>
                  </a:lnTo>
                  <a:lnTo>
                    <a:pt x="850" y="1346"/>
                  </a:lnTo>
                  <a:lnTo>
                    <a:pt x="845" y="1357"/>
                  </a:lnTo>
                  <a:lnTo>
                    <a:pt x="840" y="1369"/>
                  </a:lnTo>
                  <a:lnTo>
                    <a:pt x="837" y="1381"/>
                  </a:lnTo>
                  <a:lnTo>
                    <a:pt x="837" y="1395"/>
                  </a:lnTo>
                  <a:lnTo>
                    <a:pt x="1137" y="1395"/>
                  </a:lnTo>
                  <a:lnTo>
                    <a:pt x="1135" y="1377"/>
                  </a:lnTo>
                  <a:lnTo>
                    <a:pt x="1127" y="1361"/>
                  </a:lnTo>
                  <a:lnTo>
                    <a:pt x="1116" y="1348"/>
                  </a:lnTo>
                  <a:lnTo>
                    <a:pt x="1101" y="1337"/>
                  </a:lnTo>
                  <a:lnTo>
                    <a:pt x="1083" y="1328"/>
                  </a:lnTo>
                  <a:lnTo>
                    <a:pt x="1061" y="1321"/>
                  </a:lnTo>
                  <a:lnTo>
                    <a:pt x="1038" y="1317"/>
                  </a:lnTo>
                  <a:lnTo>
                    <a:pt x="1011" y="1314"/>
                  </a:lnTo>
                  <a:lnTo>
                    <a:pt x="1076" y="1315"/>
                  </a:lnTo>
                  <a:lnTo>
                    <a:pt x="1112" y="1285"/>
                  </a:lnTo>
                  <a:lnTo>
                    <a:pt x="1140" y="1252"/>
                  </a:lnTo>
                  <a:lnTo>
                    <a:pt x="1162" y="1217"/>
                  </a:lnTo>
                  <a:lnTo>
                    <a:pt x="1178" y="1182"/>
                  </a:lnTo>
                  <a:lnTo>
                    <a:pt x="1190" y="1149"/>
                  </a:lnTo>
                  <a:lnTo>
                    <a:pt x="1197" y="1115"/>
                  </a:lnTo>
                  <a:lnTo>
                    <a:pt x="1202" y="1084"/>
                  </a:lnTo>
                  <a:lnTo>
                    <a:pt x="1204" y="1057"/>
                  </a:lnTo>
                  <a:lnTo>
                    <a:pt x="1202" y="1013"/>
                  </a:lnTo>
                  <a:lnTo>
                    <a:pt x="1195" y="947"/>
                  </a:lnTo>
                  <a:lnTo>
                    <a:pt x="1187" y="880"/>
                  </a:lnTo>
                  <a:lnTo>
                    <a:pt x="1177" y="836"/>
                  </a:lnTo>
                  <a:lnTo>
                    <a:pt x="1224" y="834"/>
                  </a:lnTo>
                  <a:lnTo>
                    <a:pt x="1151" y="436"/>
                  </a:lnTo>
                  <a:lnTo>
                    <a:pt x="1156" y="434"/>
                  </a:lnTo>
                  <a:lnTo>
                    <a:pt x="1161" y="431"/>
                  </a:lnTo>
                  <a:lnTo>
                    <a:pt x="1167" y="428"/>
                  </a:lnTo>
                  <a:lnTo>
                    <a:pt x="1172" y="423"/>
                  </a:lnTo>
                  <a:lnTo>
                    <a:pt x="1177" y="419"/>
                  </a:lnTo>
                  <a:lnTo>
                    <a:pt x="1182" y="415"/>
                  </a:lnTo>
                  <a:lnTo>
                    <a:pt x="1189" y="411"/>
                  </a:lnTo>
                  <a:lnTo>
                    <a:pt x="1195" y="405"/>
                  </a:lnTo>
                  <a:lnTo>
                    <a:pt x="1211" y="390"/>
                  </a:lnTo>
                  <a:lnTo>
                    <a:pt x="1224" y="374"/>
                  </a:lnTo>
                  <a:lnTo>
                    <a:pt x="1234" y="356"/>
                  </a:lnTo>
                  <a:lnTo>
                    <a:pt x="1243" y="337"/>
                  </a:lnTo>
                  <a:lnTo>
                    <a:pt x="1248" y="315"/>
                  </a:lnTo>
                  <a:lnTo>
                    <a:pt x="1250" y="293"/>
                  </a:lnTo>
                  <a:lnTo>
                    <a:pt x="1249" y="269"/>
                  </a:lnTo>
                  <a:lnTo>
                    <a:pt x="1244" y="245"/>
                  </a:lnTo>
                  <a:lnTo>
                    <a:pt x="1243" y="242"/>
                  </a:lnTo>
                  <a:lnTo>
                    <a:pt x="1241" y="236"/>
                  </a:lnTo>
                  <a:lnTo>
                    <a:pt x="1235" y="227"/>
                  </a:lnTo>
                  <a:lnTo>
                    <a:pt x="1230" y="214"/>
                  </a:lnTo>
                  <a:lnTo>
                    <a:pt x="1222" y="199"/>
                  </a:lnTo>
                  <a:lnTo>
                    <a:pt x="1213" y="182"/>
                  </a:lnTo>
                  <a:lnTo>
                    <a:pt x="1203" y="163"/>
                  </a:lnTo>
                  <a:lnTo>
                    <a:pt x="1191" y="143"/>
                  </a:lnTo>
                  <a:lnTo>
                    <a:pt x="1178" y="124"/>
                  </a:lnTo>
                  <a:lnTo>
                    <a:pt x="1163" y="104"/>
                  </a:lnTo>
                  <a:lnTo>
                    <a:pt x="1149" y="84"/>
                  </a:lnTo>
                  <a:lnTo>
                    <a:pt x="1133" y="65"/>
                  </a:lnTo>
                  <a:lnTo>
                    <a:pt x="1117" y="48"/>
                  </a:lnTo>
                  <a:lnTo>
                    <a:pt x="1099" y="33"/>
                  </a:lnTo>
                  <a:lnTo>
                    <a:pt x="1081" y="20"/>
                  </a:lnTo>
                  <a:lnTo>
                    <a:pt x="1063" y="11"/>
                  </a:lnTo>
                  <a:lnTo>
                    <a:pt x="1055" y="8"/>
                  </a:lnTo>
                  <a:lnTo>
                    <a:pt x="1047" y="6"/>
                  </a:lnTo>
                  <a:lnTo>
                    <a:pt x="1038" y="5"/>
                  </a:lnTo>
                  <a:lnTo>
                    <a:pt x="1028" y="3"/>
                  </a:lnTo>
                  <a:lnTo>
                    <a:pt x="1017" y="2"/>
                  </a:lnTo>
                  <a:lnTo>
                    <a:pt x="1009" y="2"/>
                  </a:lnTo>
                  <a:lnTo>
                    <a:pt x="1002" y="2"/>
                  </a:lnTo>
                  <a:lnTo>
                    <a:pt x="996" y="2"/>
                  </a:lnTo>
                  <a:lnTo>
                    <a:pt x="992" y="2"/>
                  </a:lnTo>
                  <a:lnTo>
                    <a:pt x="982" y="2"/>
                  </a:lnTo>
                  <a:lnTo>
                    <a:pt x="966" y="2"/>
                  </a:lnTo>
                  <a:lnTo>
                    <a:pt x="944" y="2"/>
                  </a:lnTo>
                  <a:lnTo>
                    <a:pt x="919" y="2"/>
                  </a:lnTo>
                  <a:lnTo>
                    <a:pt x="891" y="1"/>
                  </a:lnTo>
                  <a:lnTo>
                    <a:pt x="861" y="1"/>
                  </a:lnTo>
                  <a:lnTo>
                    <a:pt x="830" y="1"/>
                  </a:lnTo>
                  <a:lnTo>
                    <a:pt x="799" y="1"/>
                  </a:lnTo>
                  <a:lnTo>
                    <a:pt x="769" y="1"/>
                  </a:lnTo>
                  <a:lnTo>
                    <a:pt x="741" y="0"/>
                  </a:lnTo>
                  <a:lnTo>
                    <a:pt x="716" y="0"/>
                  </a:lnTo>
                  <a:lnTo>
                    <a:pt x="694" y="0"/>
                  </a:lnTo>
                  <a:lnTo>
                    <a:pt x="678" y="0"/>
                  </a:lnTo>
                  <a:lnTo>
                    <a:pt x="667" y="0"/>
                  </a:lnTo>
                  <a:lnTo>
                    <a:pt x="663" y="0"/>
                  </a:lnTo>
                  <a:lnTo>
                    <a:pt x="657" y="0"/>
                  </a:lnTo>
                  <a:lnTo>
                    <a:pt x="649" y="0"/>
                  </a:lnTo>
                  <a:lnTo>
                    <a:pt x="641" y="0"/>
                  </a:lnTo>
                  <a:lnTo>
                    <a:pt x="632" y="1"/>
                  </a:lnTo>
                  <a:lnTo>
                    <a:pt x="623" y="3"/>
                  </a:lnTo>
                  <a:lnTo>
                    <a:pt x="614" y="5"/>
                  </a:lnTo>
                  <a:lnTo>
                    <a:pt x="607" y="7"/>
                  </a:lnTo>
                  <a:lnTo>
                    <a:pt x="599" y="9"/>
                  </a:lnTo>
                  <a:lnTo>
                    <a:pt x="585" y="15"/>
                  </a:lnTo>
                  <a:lnTo>
                    <a:pt x="569" y="26"/>
                  </a:lnTo>
                  <a:lnTo>
                    <a:pt x="553" y="37"/>
                  </a:lnTo>
                  <a:lnTo>
                    <a:pt x="537" y="50"/>
                  </a:lnTo>
                  <a:lnTo>
                    <a:pt x="523" y="62"/>
                  </a:lnTo>
                  <a:lnTo>
                    <a:pt x="512" y="72"/>
                  </a:lnTo>
                  <a:lnTo>
                    <a:pt x="505" y="80"/>
                  </a:lnTo>
                  <a:lnTo>
                    <a:pt x="502" y="82"/>
                  </a:lnTo>
                  <a:lnTo>
                    <a:pt x="480" y="109"/>
                  </a:lnTo>
                  <a:lnTo>
                    <a:pt x="460" y="138"/>
                  </a:lnTo>
                  <a:lnTo>
                    <a:pt x="442" y="165"/>
                  </a:lnTo>
                  <a:lnTo>
                    <a:pt x="427" y="192"/>
                  </a:lnTo>
                  <a:lnTo>
                    <a:pt x="415" y="216"/>
                  </a:lnTo>
                  <a:lnTo>
                    <a:pt x="406" y="236"/>
                  </a:lnTo>
                  <a:lnTo>
                    <a:pt x="399" y="251"/>
                  </a:lnTo>
                  <a:lnTo>
                    <a:pt x="395" y="260"/>
                  </a:lnTo>
                  <a:lnTo>
                    <a:pt x="214" y="230"/>
                  </a:lnTo>
                  <a:lnTo>
                    <a:pt x="204" y="215"/>
                  </a:lnTo>
                  <a:lnTo>
                    <a:pt x="192" y="200"/>
                  </a:lnTo>
                  <a:lnTo>
                    <a:pt x="180" y="186"/>
                  </a:lnTo>
                  <a:lnTo>
                    <a:pt x="169" y="174"/>
                  </a:lnTo>
                  <a:lnTo>
                    <a:pt x="159" y="162"/>
                  </a:lnTo>
                  <a:lnTo>
                    <a:pt x="152" y="154"/>
                  </a:lnTo>
                  <a:lnTo>
                    <a:pt x="146" y="148"/>
                  </a:lnTo>
                  <a:lnTo>
                    <a:pt x="144" y="146"/>
                  </a:lnTo>
                  <a:lnTo>
                    <a:pt x="138" y="141"/>
                  </a:lnTo>
                  <a:lnTo>
                    <a:pt x="129" y="138"/>
                  </a:lnTo>
                  <a:lnTo>
                    <a:pt x="121" y="137"/>
                  </a:lnTo>
                  <a:lnTo>
                    <a:pt x="114" y="139"/>
                  </a:lnTo>
                  <a:lnTo>
                    <a:pt x="104" y="157"/>
                  </a:lnTo>
                  <a:lnTo>
                    <a:pt x="103" y="180"/>
                  </a:lnTo>
                  <a:lnTo>
                    <a:pt x="106" y="201"/>
                  </a:lnTo>
                  <a:lnTo>
                    <a:pt x="108" y="210"/>
                  </a:lnTo>
                  <a:lnTo>
                    <a:pt x="0" y="209"/>
                  </a:lnTo>
                  <a:lnTo>
                    <a:pt x="32" y="341"/>
                  </a:lnTo>
                  <a:lnTo>
                    <a:pt x="192" y="342"/>
                  </a:lnTo>
                  <a:lnTo>
                    <a:pt x="192" y="363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" name="Freeform 14"/>
            <xdr:cNvSpPr>
              <a:spLocks/>
            </xdr:cNvSpPr>
          </xdr:nvSpPr>
          <xdr:spPr bwMode="auto">
            <a:xfrm>
              <a:off x="1145" y="327"/>
              <a:ext cx="22" cy="41"/>
            </a:xfrm>
            <a:custGeom>
              <a:avLst/>
              <a:gdLst>
                <a:gd name="T0" fmla="*/ 17 w 248"/>
                <a:gd name="T1" fmla="*/ 0 h 444"/>
                <a:gd name="T2" fmla="*/ 9 w 248"/>
                <a:gd name="T3" fmla="*/ 73 h 444"/>
                <a:gd name="T4" fmla="*/ 3 w 248"/>
                <a:gd name="T5" fmla="*/ 138 h 444"/>
                <a:gd name="T6" fmla="*/ 0 w 248"/>
                <a:gd name="T7" fmla="*/ 204 h 444"/>
                <a:gd name="T8" fmla="*/ 5 w 248"/>
                <a:gd name="T9" fmla="*/ 274 h 444"/>
                <a:gd name="T10" fmla="*/ 18 w 248"/>
                <a:gd name="T11" fmla="*/ 319 h 444"/>
                <a:gd name="T12" fmla="*/ 31 w 248"/>
                <a:gd name="T13" fmla="*/ 356 h 444"/>
                <a:gd name="T14" fmla="*/ 46 w 248"/>
                <a:gd name="T15" fmla="*/ 386 h 444"/>
                <a:gd name="T16" fmla="*/ 60 w 248"/>
                <a:gd name="T17" fmla="*/ 409 h 444"/>
                <a:gd name="T18" fmla="*/ 72 w 248"/>
                <a:gd name="T19" fmla="*/ 425 h 444"/>
                <a:gd name="T20" fmla="*/ 82 w 248"/>
                <a:gd name="T21" fmla="*/ 436 h 444"/>
                <a:gd name="T22" fmla="*/ 88 w 248"/>
                <a:gd name="T23" fmla="*/ 442 h 444"/>
                <a:gd name="T24" fmla="*/ 91 w 248"/>
                <a:gd name="T25" fmla="*/ 444 h 444"/>
                <a:gd name="T26" fmla="*/ 243 w 248"/>
                <a:gd name="T27" fmla="*/ 444 h 444"/>
                <a:gd name="T28" fmla="*/ 242 w 248"/>
                <a:gd name="T29" fmla="*/ 434 h 444"/>
                <a:gd name="T30" fmla="*/ 238 w 248"/>
                <a:gd name="T31" fmla="*/ 406 h 444"/>
                <a:gd name="T32" fmla="*/ 235 w 248"/>
                <a:gd name="T33" fmla="*/ 362 h 444"/>
                <a:gd name="T34" fmla="*/ 230 w 248"/>
                <a:gd name="T35" fmla="*/ 306 h 444"/>
                <a:gd name="T36" fmla="*/ 229 w 248"/>
                <a:gd name="T37" fmla="*/ 239 h 444"/>
                <a:gd name="T38" fmla="*/ 230 w 248"/>
                <a:gd name="T39" fmla="*/ 164 h 444"/>
                <a:gd name="T40" fmla="*/ 237 w 248"/>
                <a:gd name="T41" fmla="*/ 83 h 444"/>
                <a:gd name="T42" fmla="*/ 248 w 248"/>
                <a:gd name="T43" fmla="*/ 0 h 444"/>
                <a:gd name="T44" fmla="*/ 17 w 248"/>
                <a:gd name="T45" fmla="*/ 0 h 44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</a:cxnLst>
              <a:rect l="0" t="0" r="r" b="b"/>
              <a:pathLst>
                <a:path w="248" h="444">
                  <a:moveTo>
                    <a:pt x="17" y="0"/>
                  </a:moveTo>
                  <a:lnTo>
                    <a:pt x="9" y="73"/>
                  </a:lnTo>
                  <a:lnTo>
                    <a:pt x="3" y="138"/>
                  </a:lnTo>
                  <a:lnTo>
                    <a:pt x="0" y="204"/>
                  </a:lnTo>
                  <a:lnTo>
                    <a:pt x="5" y="274"/>
                  </a:lnTo>
                  <a:lnTo>
                    <a:pt x="18" y="319"/>
                  </a:lnTo>
                  <a:lnTo>
                    <a:pt x="31" y="356"/>
                  </a:lnTo>
                  <a:lnTo>
                    <a:pt x="46" y="386"/>
                  </a:lnTo>
                  <a:lnTo>
                    <a:pt x="60" y="409"/>
                  </a:lnTo>
                  <a:lnTo>
                    <a:pt x="72" y="425"/>
                  </a:lnTo>
                  <a:lnTo>
                    <a:pt x="82" y="436"/>
                  </a:lnTo>
                  <a:lnTo>
                    <a:pt x="88" y="442"/>
                  </a:lnTo>
                  <a:lnTo>
                    <a:pt x="91" y="444"/>
                  </a:lnTo>
                  <a:lnTo>
                    <a:pt x="243" y="444"/>
                  </a:lnTo>
                  <a:lnTo>
                    <a:pt x="242" y="434"/>
                  </a:lnTo>
                  <a:lnTo>
                    <a:pt x="238" y="406"/>
                  </a:lnTo>
                  <a:lnTo>
                    <a:pt x="235" y="362"/>
                  </a:lnTo>
                  <a:lnTo>
                    <a:pt x="230" y="306"/>
                  </a:lnTo>
                  <a:lnTo>
                    <a:pt x="229" y="239"/>
                  </a:lnTo>
                  <a:lnTo>
                    <a:pt x="230" y="164"/>
                  </a:lnTo>
                  <a:lnTo>
                    <a:pt x="237" y="83"/>
                  </a:lnTo>
                  <a:lnTo>
                    <a:pt x="248" y="0"/>
                  </a:lnTo>
                  <a:lnTo>
                    <a:pt x="17" y="0"/>
                  </a:lnTo>
                  <a:close/>
                </a:path>
              </a:pathLst>
            </a:custGeom>
            <a:solidFill>
              <a:srgbClr val="E8A06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" name="Freeform 15"/>
            <xdr:cNvSpPr>
              <a:spLocks/>
            </xdr:cNvSpPr>
          </xdr:nvSpPr>
          <xdr:spPr bwMode="auto">
            <a:xfrm>
              <a:off x="1182" y="327"/>
              <a:ext cx="24" cy="42"/>
            </a:xfrm>
            <a:custGeom>
              <a:avLst/>
              <a:gdLst>
                <a:gd name="T0" fmla="*/ 0 w 268"/>
                <a:gd name="T1" fmla="*/ 0 h 458"/>
                <a:gd name="T2" fmla="*/ 15 w 268"/>
                <a:gd name="T3" fmla="*/ 69 h 458"/>
                <a:gd name="T4" fmla="*/ 22 w 268"/>
                <a:gd name="T5" fmla="*/ 145 h 458"/>
                <a:gd name="T6" fmla="*/ 24 w 268"/>
                <a:gd name="T7" fmla="*/ 221 h 458"/>
                <a:gd name="T8" fmla="*/ 22 w 268"/>
                <a:gd name="T9" fmla="*/ 294 h 458"/>
                <a:gd name="T10" fmla="*/ 19 w 268"/>
                <a:gd name="T11" fmla="*/ 358 h 458"/>
                <a:gd name="T12" fmla="*/ 14 w 268"/>
                <a:gd name="T13" fmla="*/ 410 h 458"/>
                <a:gd name="T14" fmla="*/ 11 w 268"/>
                <a:gd name="T15" fmla="*/ 445 h 458"/>
                <a:gd name="T16" fmla="*/ 9 w 268"/>
                <a:gd name="T17" fmla="*/ 458 h 458"/>
                <a:gd name="T18" fmla="*/ 140 w 268"/>
                <a:gd name="T19" fmla="*/ 458 h 458"/>
                <a:gd name="T20" fmla="*/ 144 w 268"/>
                <a:gd name="T21" fmla="*/ 455 h 458"/>
                <a:gd name="T22" fmla="*/ 153 w 268"/>
                <a:gd name="T23" fmla="*/ 450 h 458"/>
                <a:gd name="T24" fmla="*/ 169 w 268"/>
                <a:gd name="T25" fmla="*/ 441 h 458"/>
                <a:gd name="T26" fmla="*/ 187 w 268"/>
                <a:gd name="T27" fmla="*/ 426 h 458"/>
                <a:gd name="T28" fmla="*/ 207 w 268"/>
                <a:gd name="T29" fmla="*/ 405 h 458"/>
                <a:gd name="T30" fmla="*/ 228 w 268"/>
                <a:gd name="T31" fmla="*/ 377 h 458"/>
                <a:gd name="T32" fmla="*/ 246 w 268"/>
                <a:gd name="T33" fmla="*/ 343 h 458"/>
                <a:gd name="T34" fmla="*/ 259 w 268"/>
                <a:gd name="T35" fmla="*/ 302 h 458"/>
                <a:gd name="T36" fmla="*/ 266 w 268"/>
                <a:gd name="T37" fmla="*/ 269 h 458"/>
                <a:gd name="T38" fmla="*/ 268 w 268"/>
                <a:gd name="T39" fmla="*/ 234 h 458"/>
                <a:gd name="T40" fmla="*/ 268 w 268"/>
                <a:gd name="T41" fmla="*/ 195 h 458"/>
                <a:gd name="T42" fmla="*/ 266 w 268"/>
                <a:gd name="T43" fmla="*/ 155 h 458"/>
                <a:gd name="T44" fmla="*/ 260 w 268"/>
                <a:gd name="T45" fmla="*/ 115 h 458"/>
                <a:gd name="T46" fmla="*/ 255 w 268"/>
                <a:gd name="T47" fmla="*/ 75 h 458"/>
                <a:gd name="T48" fmla="*/ 248 w 268"/>
                <a:gd name="T49" fmla="*/ 36 h 458"/>
                <a:gd name="T50" fmla="*/ 240 w 268"/>
                <a:gd name="T51" fmla="*/ 0 h 458"/>
                <a:gd name="T52" fmla="*/ 0 w 268"/>
                <a:gd name="T53" fmla="*/ 0 h 4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</a:cxnLst>
              <a:rect l="0" t="0" r="r" b="b"/>
              <a:pathLst>
                <a:path w="268" h="458">
                  <a:moveTo>
                    <a:pt x="0" y="0"/>
                  </a:moveTo>
                  <a:lnTo>
                    <a:pt x="15" y="69"/>
                  </a:lnTo>
                  <a:lnTo>
                    <a:pt x="22" y="145"/>
                  </a:lnTo>
                  <a:lnTo>
                    <a:pt x="24" y="221"/>
                  </a:lnTo>
                  <a:lnTo>
                    <a:pt x="22" y="294"/>
                  </a:lnTo>
                  <a:lnTo>
                    <a:pt x="19" y="358"/>
                  </a:lnTo>
                  <a:lnTo>
                    <a:pt x="14" y="410"/>
                  </a:lnTo>
                  <a:lnTo>
                    <a:pt x="11" y="445"/>
                  </a:lnTo>
                  <a:lnTo>
                    <a:pt x="9" y="458"/>
                  </a:lnTo>
                  <a:lnTo>
                    <a:pt x="140" y="458"/>
                  </a:lnTo>
                  <a:lnTo>
                    <a:pt x="144" y="455"/>
                  </a:lnTo>
                  <a:lnTo>
                    <a:pt x="153" y="450"/>
                  </a:lnTo>
                  <a:lnTo>
                    <a:pt x="169" y="441"/>
                  </a:lnTo>
                  <a:lnTo>
                    <a:pt x="187" y="426"/>
                  </a:lnTo>
                  <a:lnTo>
                    <a:pt x="207" y="405"/>
                  </a:lnTo>
                  <a:lnTo>
                    <a:pt x="228" y="377"/>
                  </a:lnTo>
                  <a:lnTo>
                    <a:pt x="246" y="343"/>
                  </a:lnTo>
                  <a:lnTo>
                    <a:pt x="259" y="302"/>
                  </a:lnTo>
                  <a:lnTo>
                    <a:pt x="266" y="269"/>
                  </a:lnTo>
                  <a:lnTo>
                    <a:pt x="268" y="234"/>
                  </a:lnTo>
                  <a:lnTo>
                    <a:pt x="268" y="195"/>
                  </a:lnTo>
                  <a:lnTo>
                    <a:pt x="266" y="155"/>
                  </a:lnTo>
                  <a:lnTo>
                    <a:pt x="260" y="115"/>
                  </a:lnTo>
                  <a:lnTo>
                    <a:pt x="255" y="75"/>
                  </a:lnTo>
                  <a:lnTo>
                    <a:pt x="248" y="36"/>
                  </a:lnTo>
                  <a:lnTo>
                    <a:pt x="240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E8A06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" name="Freeform 16"/>
            <xdr:cNvSpPr>
              <a:spLocks/>
            </xdr:cNvSpPr>
          </xdr:nvSpPr>
          <xdr:spPr bwMode="auto">
            <a:xfrm>
              <a:off x="1160" y="234"/>
              <a:ext cx="31" cy="28"/>
            </a:xfrm>
            <a:custGeom>
              <a:avLst/>
              <a:gdLst>
                <a:gd name="T0" fmla="*/ 341 w 341"/>
                <a:gd name="T1" fmla="*/ 296 h 304"/>
                <a:gd name="T2" fmla="*/ 341 w 341"/>
                <a:gd name="T3" fmla="*/ 0 h 304"/>
                <a:gd name="T4" fmla="*/ 0 w 341"/>
                <a:gd name="T5" fmla="*/ 71 h 304"/>
                <a:gd name="T6" fmla="*/ 0 w 341"/>
                <a:gd name="T7" fmla="*/ 304 h 304"/>
                <a:gd name="T8" fmla="*/ 341 w 341"/>
                <a:gd name="T9" fmla="*/ 296 h 3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41" h="304">
                  <a:moveTo>
                    <a:pt x="341" y="296"/>
                  </a:moveTo>
                  <a:lnTo>
                    <a:pt x="341" y="0"/>
                  </a:lnTo>
                  <a:lnTo>
                    <a:pt x="0" y="71"/>
                  </a:lnTo>
                  <a:lnTo>
                    <a:pt x="0" y="304"/>
                  </a:lnTo>
                  <a:lnTo>
                    <a:pt x="341" y="29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" name="Rectangle 17"/>
            <xdr:cNvSpPr>
              <a:spLocks noChangeArrowheads="1"/>
            </xdr:cNvSpPr>
          </xdr:nvSpPr>
          <xdr:spPr bwMode="auto">
            <a:xfrm>
              <a:off x="1163" y="239"/>
              <a:ext cx="24" cy="12"/>
            </a:xfrm>
            <a:prstGeom prst="rect">
              <a:avLst/>
            </a:prstGeom>
            <a:solidFill>
              <a:srgbClr val="AFAA7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9" name="Freeform 18"/>
            <xdr:cNvSpPr>
              <a:spLocks/>
            </xdr:cNvSpPr>
          </xdr:nvSpPr>
          <xdr:spPr bwMode="auto">
            <a:xfrm>
              <a:off x="1141" y="192"/>
              <a:ext cx="62" cy="56"/>
            </a:xfrm>
            <a:custGeom>
              <a:avLst/>
              <a:gdLst>
                <a:gd name="T0" fmla="*/ 591 w 691"/>
                <a:gd name="T1" fmla="*/ 186 h 614"/>
                <a:gd name="T2" fmla="*/ 590 w 691"/>
                <a:gd name="T3" fmla="*/ 186 h 614"/>
                <a:gd name="T4" fmla="*/ 579 w 691"/>
                <a:gd name="T5" fmla="*/ 166 h 614"/>
                <a:gd name="T6" fmla="*/ 556 w 691"/>
                <a:gd name="T7" fmla="*/ 128 h 614"/>
                <a:gd name="T8" fmla="*/ 528 w 691"/>
                <a:gd name="T9" fmla="*/ 94 h 614"/>
                <a:gd name="T10" fmla="*/ 495 w 691"/>
                <a:gd name="T11" fmla="*/ 65 h 614"/>
                <a:gd name="T12" fmla="*/ 458 w 691"/>
                <a:gd name="T13" fmla="*/ 40 h 614"/>
                <a:gd name="T14" fmla="*/ 418 w 691"/>
                <a:gd name="T15" fmla="*/ 21 h 614"/>
                <a:gd name="T16" fmla="*/ 375 w 691"/>
                <a:gd name="T17" fmla="*/ 7 h 614"/>
                <a:gd name="T18" fmla="*/ 329 w 691"/>
                <a:gd name="T19" fmla="*/ 1 h 614"/>
                <a:gd name="T20" fmla="*/ 275 w 691"/>
                <a:gd name="T21" fmla="*/ 1 h 614"/>
                <a:gd name="T22" fmla="*/ 215 w 691"/>
                <a:gd name="T23" fmla="*/ 14 h 614"/>
                <a:gd name="T24" fmla="*/ 161 w 691"/>
                <a:gd name="T25" fmla="*/ 37 h 614"/>
                <a:gd name="T26" fmla="*/ 111 w 691"/>
                <a:gd name="T27" fmla="*/ 70 h 614"/>
                <a:gd name="T28" fmla="*/ 70 w 691"/>
                <a:gd name="T29" fmla="*/ 112 h 614"/>
                <a:gd name="T30" fmla="*/ 37 w 691"/>
                <a:gd name="T31" fmla="*/ 161 h 614"/>
                <a:gd name="T32" fmla="*/ 14 w 691"/>
                <a:gd name="T33" fmla="*/ 216 h 614"/>
                <a:gd name="T34" fmla="*/ 1 w 691"/>
                <a:gd name="T35" fmla="*/ 276 h 614"/>
                <a:gd name="T36" fmla="*/ 1 w 691"/>
                <a:gd name="T37" fmla="*/ 339 h 614"/>
                <a:gd name="T38" fmla="*/ 14 w 691"/>
                <a:gd name="T39" fmla="*/ 399 h 614"/>
                <a:gd name="T40" fmla="*/ 37 w 691"/>
                <a:gd name="T41" fmla="*/ 454 h 614"/>
                <a:gd name="T42" fmla="*/ 70 w 691"/>
                <a:gd name="T43" fmla="*/ 502 h 614"/>
                <a:gd name="T44" fmla="*/ 111 w 691"/>
                <a:gd name="T45" fmla="*/ 545 h 614"/>
                <a:gd name="T46" fmla="*/ 161 w 691"/>
                <a:gd name="T47" fmla="*/ 577 h 614"/>
                <a:gd name="T48" fmla="*/ 215 w 691"/>
                <a:gd name="T49" fmla="*/ 601 h 614"/>
                <a:gd name="T50" fmla="*/ 275 w 691"/>
                <a:gd name="T51" fmla="*/ 613 h 614"/>
                <a:gd name="T52" fmla="*/ 328 w 691"/>
                <a:gd name="T53" fmla="*/ 613 h 614"/>
                <a:gd name="T54" fmla="*/ 371 w 691"/>
                <a:gd name="T55" fmla="*/ 607 h 614"/>
                <a:gd name="T56" fmla="*/ 413 w 691"/>
                <a:gd name="T57" fmla="*/ 595 h 614"/>
                <a:gd name="T58" fmla="*/ 452 w 691"/>
                <a:gd name="T59" fmla="*/ 578 h 614"/>
                <a:gd name="T60" fmla="*/ 488 w 691"/>
                <a:gd name="T61" fmla="*/ 555 h 614"/>
                <a:gd name="T62" fmla="*/ 520 w 691"/>
                <a:gd name="T63" fmla="*/ 529 h 614"/>
                <a:gd name="T64" fmla="*/ 548 w 691"/>
                <a:gd name="T65" fmla="*/ 498 h 614"/>
                <a:gd name="T66" fmla="*/ 572 w 691"/>
                <a:gd name="T67" fmla="*/ 463 h 614"/>
                <a:gd name="T68" fmla="*/ 584 w 691"/>
                <a:gd name="T69" fmla="*/ 444 h 614"/>
                <a:gd name="T70" fmla="*/ 588 w 691"/>
                <a:gd name="T71" fmla="*/ 445 h 614"/>
                <a:gd name="T72" fmla="*/ 611 w 691"/>
                <a:gd name="T73" fmla="*/ 443 h 614"/>
                <a:gd name="T74" fmla="*/ 647 w 691"/>
                <a:gd name="T75" fmla="*/ 423 h 614"/>
                <a:gd name="T76" fmla="*/ 674 w 691"/>
                <a:gd name="T77" fmla="*/ 388 h 614"/>
                <a:gd name="T78" fmla="*/ 689 w 691"/>
                <a:gd name="T79" fmla="*/ 342 h 614"/>
                <a:gd name="T80" fmla="*/ 689 w 691"/>
                <a:gd name="T81" fmla="*/ 289 h 614"/>
                <a:gd name="T82" fmla="*/ 674 w 691"/>
                <a:gd name="T83" fmla="*/ 243 h 614"/>
                <a:gd name="T84" fmla="*/ 647 w 691"/>
                <a:gd name="T85" fmla="*/ 208 h 614"/>
                <a:gd name="T86" fmla="*/ 611 w 691"/>
                <a:gd name="T87" fmla="*/ 188 h 6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</a:cxnLst>
              <a:rect l="0" t="0" r="r" b="b"/>
              <a:pathLst>
                <a:path w="691" h="614">
                  <a:moveTo>
                    <a:pt x="591" y="186"/>
                  </a:moveTo>
                  <a:lnTo>
                    <a:pt x="591" y="186"/>
                  </a:lnTo>
                  <a:lnTo>
                    <a:pt x="590" y="186"/>
                  </a:lnTo>
                  <a:lnTo>
                    <a:pt x="590" y="186"/>
                  </a:lnTo>
                  <a:lnTo>
                    <a:pt x="588" y="186"/>
                  </a:lnTo>
                  <a:lnTo>
                    <a:pt x="579" y="166"/>
                  </a:lnTo>
                  <a:lnTo>
                    <a:pt x="568" y="147"/>
                  </a:lnTo>
                  <a:lnTo>
                    <a:pt x="556" y="128"/>
                  </a:lnTo>
                  <a:lnTo>
                    <a:pt x="543" y="111"/>
                  </a:lnTo>
                  <a:lnTo>
                    <a:pt x="528" y="94"/>
                  </a:lnTo>
                  <a:lnTo>
                    <a:pt x="512" y="79"/>
                  </a:lnTo>
                  <a:lnTo>
                    <a:pt x="495" y="65"/>
                  </a:lnTo>
                  <a:lnTo>
                    <a:pt x="477" y="52"/>
                  </a:lnTo>
                  <a:lnTo>
                    <a:pt x="458" y="40"/>
                  </a:lnTo>
                  <a:lnTo>
                    <a:pt x="439" y="30"/>
                  </a:lnTo>
                  <a:lnTo>
                    <a:pt x="418" y="21"/>
                  </a:lnTo>
                  <a:lnTo>
                    <a:pt x="397" y="14"/>
                  </a:lnTo>
                  <a:lnTo>
                    <a:pt x="375" y="7"/>
                  </a:lnTo>
                  <a:lnTo>
                    <a:pt x="352" y="3"/>
                  </a:lnTo>
                  <a:lnTo>
                    <a:pt x="329" y="1"/>
                  </a:lnTo>
                  <a:lnTo>
                    <a:pt x="306" y="0"/>
                  </a:lnTo>
                  <a:lnTo>
                    <a:pt x="275" y="1"/>
                  </a:lnTo>
                  <a:lnTo>
                    <a:pt x="244" y="6"/>
                  </a:lnTo>
                  <a:lnTo>
                    <a:pt x="215" y="14"/>
                  </a:lnTo>
                  <a:lnTo>
                    <a:pt x="187" y="24"/>
                  </a:lnTo>
                  <a:lnTo>
                    <a:pt x="161" y="37"/>
                  </a:lnTo>
                  <a:lnTo>
                    <a:pt x="135" y="53"/>
                  </a:lnTo>
                  <a:lnTo>
                    <a:pt x="111" y="70"/>
                  </a:lnTo>
                  <a:lnTo>
                    <a:pt x="90" y="90"/>
                  </a:lnTo>
                  <a:lnTo>
                    <a:pt x="70" y="112"/>
                  </a:lnTo>
                  <a:lnTo>
                    <a:pt x="53" y="135"/>
                  </a:lnTo>
                  <a:lnTo>
                    <a:pt x="37" y="161"/>
                  </a:lnTo>
                  <a:lnTo>
                    <a:pt x="24" y="188"/>
                  </a:lnTo>
                  <a:lnTo>
                    <a:pt x="14" y="216"/>
                  </a:lnTo>
                  <a:lnTo>
                    <a:pt x="6" y="245"/>
                  </a:lnTo>
                  <a:lnTo>
                    <a:pt x="1" y="276"/>
                  </a:lnTo>
                  <a:lnTo>
                    <a:pt x="0" y="308"/>
                  </a:lnTo>
                  <a:lnTo>
                    <a:pt x="1" y="339"/>
                  </a:lnTo>
                  <a:lnTo>
                    <a:pt x="6" y="369"/>
                  </a:lnTo>
                  <a:lnTo>
                    <a:pt x="14" y="399"/>
                  </a:lnTo>
                  <a:lnTo>
                    <a:pt x="24" y="427"/>
                  </a:lnTo>
                  <a:lnTo>
                    <a:pt x="37" y="454"/>
                  </a:lnTo>
                  <a:lnTo>
                    <a:pt x="53" y="479"/>
                  </a:lnTo>
                  <a:lnTo>
                    <a:pt x="70" y="502"/>
                  </a:lnTo>
                  <a:lnTo>
                    <a:pt x="90" y="524"/>
                  </a:lnTo>
                  <a:lnTo>
                    <a:pt x="111" y="545"/>
                  </a:lnTo>
                  <a:lnTo>
                    <a:pt x="135" y="562"/>
                  </a:lnTo>
                  <a:lnTo>
                    <a:pt x="161" y="577"/>
                  </a:lnTo>
                  <a:lnTo>
                    <a:pt x="187" y="590"/>
                  </a:lnTo>
                  <a:lnTo>
                    <a:pt x="215" y="601"/>
                  </a:lnTo>
                  <a:lnTo>
                    <a:pt x="244" y="608"/>
                  </a:lnTo>
                  <a:lnTo>
                    <a:pt x="275" y="613"/>
                  </a:lnTo>
                  <a:lnTo>
                    <a:pt x="306" y="614"/>
                  </a:lnTo>
                  <a:lnTo>
                    <a:pt x="328" y="613"/>
                  </a:lnTo>
                  <a:lnTo>
                    <a:pt x="350" y="611"/>
                  </a:lnTo>
                  <a:lnTo>
                    <a:pt x="371" y="607"/>
                  </a:lnTo>
                  <a:lnTo>
                    <a:pt x="393" y="602"/>
                  </a:lnTo>
                  <a:lnTo>
                    <a:pt x="413" y="595"/>
                  </a:lnTo>
                  <a:lnTo>
                    <a:pt x="433" y="587"/>
                  </a:lnTo>
                  <a:lnTo>
                    <a:pt x="452" y="578"/>
                  </a:lnTo>
                  <a:lnTo>
                    <a:pt x="470" y="567"/>
                  </a:lnTo>
                  <a:lnTo>
                    <a:pt x="488" y="555"/>
                  </a:lnTo>
                  <a:lnTo>
                    <a:pt x="504" y="542"/>
                  </a:lnTo>
                  <a:lnTo>
                    <a:pt x="520" y="529"/>
                  </a:lnTo>
                  <a:lnTo>
                    <a:pt x="534" y="514"/>
                  </a:lnTo>
                  <a:lnTo>
                    <a:pt x="548" y="498"/>
                  </a:lnTo>
                  <a:lnTo>
                    <a:pt x="561" y="480"/>
                  </a:lnTo>
                  <a:lnTo>
                    <a:pt x="572" y="463"/>
                  </a:lnTo>
                  <a:lnTo>
                    <a:pt x="582" y="444"/>
                  </a:lnTo>
                  <a:lnTo>
                    <a:pt x="584" y="444"/>
                  </a:lnTo>
                  <a:lnTo>
                    <a:pt x="586" y="444"/>
                  </a:lnTo>
                  <a:lnTo>
                    <a:pt x="588" y="445"/>
                  </a:lnTo>
                  <a:lnTo>
                    <a:pt x="591" y="445"/>
                  </a:lnTo>
                  <a:lnTo>
                    <a:pt x="611" y="443"/>
                  </a:lnTo>
                  <a:lnTo>
                    <a:pt x="630" y="435"/>
                  </a:lnTo>
                  <a:lnTo>
                    <a:pt x="647" y="423"/>
                  </a:lnTo>
                  <a:lnTo>
                    <a:pt x="661" y="407"/>
                  </a:lnTo>
                  <a:lnTo>
                    <a:pt x="674" y="388"/>
                  </a:lnTo>
                  <a:lnTo>
                    <a:pt x="684" y="366"/>
                  </a:lnTo>
                  <a:lnTo>
                    <a:pt x="689" y="342"/>
                  </a:lnTo>
                  <a:lnTo>
                    <a:pt x="691" y="315"/>
                  </a:lnTo>
                  <a:lnTo>
                    <a:pt x="689" y="289"/>
                  </a:lnTo>
                  <a:lnTo>
                    <a:pt x="684" y="264"/>
                  </a:lnTo>
                  <a:lnTo>
                    <a:pt x="674" y="243"/>
                  </a:lnTo>
                  <a:lnTo>
                    <a:pt x="661" y="223"/>
                  </a:lnTo>
                  <a:lnTo>
                    <a:pt x="647" y="208"/>
                  </a:lnTo>
                  <a:lnTo>
                    <a:pt x="630" y="196"/>
                  </a:lnTo>
                  <a:lnTo>
                    <a:pt x="611" y="188"/>
                  </a:lnTo>
                  <a:lnTo>
                    <a:pt x="591" y="18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" name="Freeform 19"/>
            <xdr:cNvSpPr>
              <a:spLocks/>
            </xdr:cNvSpPr>
          </xdr:nvSpPr>
          <xdr:spPr bwMode="auto">
            <a:xfrm>
              <a:off x="1145" y="197"/>
              <a:ext cx="55" cy="47"/>
            </a:xfrm>
            <a:custGeom>
              <a:avLst/>
              <a:gdLst>
                <a:gd name="T0" fmla="*/ 544 w 607"/>
                <a:gd name="T1" fmla="*/ 197 h 518"/>
                <a:gd name="T2" fmla="*/ 534 w 607"/>
                <a:gd name="T3" fmla="*/ 200 h 518"/>
                <a:gd name="T4" fmla="*/ 525 w 607"/>
                <a:gd name="T5" fmla="*/ 204 h 518"/>
                <a:gd name="T6" fmla="*/ 517 w 607"/>
                <a:gd name="T7" fmla="*/ 209 h 518"/>
                <a:gd name="T8" fmla="*/ 508 w 607"/>
                <a:gd name="T9" fmla="*/ 191 h 518"/>
                <a:gd name="T10" fmla="*/ 492 w 607"/>
                <a:gd name="T11" fmla="*/ 149 h 518"/>
                <a:gd name="T12" fmla="*/ 469 w 607"/>
                <a:gd name="T13" fmla="*/ 110 h 518"/>
                <a:gd name="T14" fmla="*/ 441 w 607"/>
                <a:gd name="T15" fmla="*/ 76 h 518"/>
                <a:gd name="T16" fmla="*/ 407 w 607"/>
                <a:gd name="T17" fmla="*/ 47 h 518"/>
                <a:gd name="T18" fmla="*/ 369 w 607"/>
                <a:gd name="T19" fmla="*/ 25 h 518"/>
                <a:gd name="T20" fmla="*/ 327 w 607"/>
                <a:gd name="T21" fmla="*/ 9 h 518"/>
                <a:gd name="T22" fmla="*/ 281 w 607"/>
                <a:gd name="T23" fmla="*/ 1 h 518"/>
                <a:gd name="T24" fmla="*/ 231 w 607"/>
                <a:gd name="T25" fmla="*/ 1 h 518"/>
                <a:gd name="T26" fmla="*/ 182 w 607"/>
                <a:gd name="T27" fmla="*/ 11 h 518"/>
                <a:gd name="T28" fmla="*/ 135 w 607"/>
                <a:gd name="T29" fmla="*/ 31 h 518"/>
                <a:gd name="T30" fmla="*/ 94 w 607"/>
                <a:gd name="T31" fmla="*/ 59 h 518"/>
                <a:gd name="T32" fmla="*/ 59 w 607"/>
                <a:gd name="T33" fmla="*/ 94 h 518"/>
                <a:gd name="T34" fmla="*/ 31 w 607"/>
                <a:gd name="T35" fmla="*/ 135 h 518"/>
                <a:gd name="T36" fmla="*/ 11 w 607"/>
                <a:gd name="T37" fmla="*/ 182 h 518"/>
                <a:gd name="T38" fmla="*/ 1 w 607"/>
                <a:gd name="T39" fmla="*/ 232 h 518"/>
                <a:gd name="T40" fmla="*/ 1 w 607"/>
                <a:gd name="T41" fmla="*/ 285 h 518"/>
                <a:gd name="T42" fmla="*/ 11 w 607"/>
                <a:gd name="T43" fmla="*/ 336 h 518"/>
                <a:gd name="T44" fmla="*/ 31 w 607"/>
                <a:gd name="T45" fmla="*/ 382 h 518"/>
                <a:gd name="T46" fmla="*/ 59 w 607"/>
                <a:gd name="T47" fmla="*/ 424 h 518"/>
                <a:gd name="T48" fmla="*/ 94 w 607"/>
                <a:gd name="T49" fmla="*/ 459 h 518"/>
                <a:gd name="T50" fmla="*/ 135 w 607"/>
                <a:gd name="T51" fmla="*/ 486 h 518"/>
                <a:gd name="T52" fmla="*/ 182 w 607"/>
                <a:gd name="T53" fmla="*/ 506 h 518"/>
                <a:gd name="T54" fmla="*/ 231 w 607"/>
                <a:gd name="T55" fmla="*/ 517 h 518"/>
                <a:gd name="T56" fmla="*/ 280 w 607"/>
                <a:gd name="T57" fmla="*/ 517 h 518"/>
                <a:gd name="T58" fmla="*/ 322 w 607"/>
                <a:gd name="T59" fmla="*/ 509 h 518"/>
                <a:gd name="T60" fmla="*/ 363 w 607"/>
                <a:gd name="T61" fmla="*/ 496 h 518"/>
                <a:gd name="T62" fmla="*/ 400 w 607"/>
                <a:gd name="T63" fmla="*/ 475 h 518"/>
                <a:gd name="T64" fmla="*/ 432 w 607"/>
                <a:gd name="T65" fmla="*/ 450 h 518"/>
                <a:gd name="T66" fmla="*/ 461 w 607"/>
                <a:gd name="T67" fmla="*/ 419 h 518"/>
                <a:gd name="T68" fmla="*/ 484 w 607"/>
                <a:gd name="T69" fmla="*/ 385 h 518"/>
                <a:gd name="T70" fmla="*/ 501 w 607"/>
                <a:gd name="T71" fmla="*/ 346 h 518"/>
                <a:gd name="T72" fmla="*/ 512 w 607"/>
                <a:gd name="T73" fmla="*/ 331 h 518"/>
                <a:gd name="T74" fmla="*/ 521 w 607"/>
                <a:gd name="T75" fmla="*/ 339 h 518"/>
                <a:gd name="T76" fmla="*/ 532 w 607"/>
                <a:gd name="T77" fmla="*/ 344 h 518"/>
                <a:gd name="T78" fmla="*/ 543 w 607"/>
                <a:gd name="T79" fmla="*/ 348 h 518"/>
                <a:gd name="T80" fmla="*/ 560 w 607"/>
                <a:gd name="T81" fmla="*/ 346 h 518"/>
                <a:gd name="T82" fmla="*/ 582 w 607"/>
                <a:gd name="T83" fmla="*/ 335 h 518"/>
                <a:gd name="T84" fmla="*/ 598 w 607"/>
                <a:gd name="T85" fmla="*/ 315 h 518"/>
                <a:gd name="T86" fmla="*/ 606 w 607"/>
                <a:gd name="T87" fmla="*/ 287 h 518"/>
                <a:gd name="T88" fmla="*/ 606 w 607"/>
                <a:gd name="T89" fmla="*/ 257 h 518"/>
                <a:gd name="T90" fmla="*/ 598 w 607"/>
                <a:gd name="T91" fmla="*/ 230 h 518"/>
                <a:gd name="T92" fmla="*/ 582 w 607"/>
                <a:gd name="T93" fmla="*/ 210 h 518"/>
                <a:gd name="T94" fmla="*/ 560 w 607"/>
                <a:gd name="T95" fmla="*/ 198 h 51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</a:cxnLst>
              <a:rect l="0" t="0" r="r" b="b"/>
              <a:pathLst>
                <a:path w="607" h="518">
                  <a:moveTo>
                    <a:pt x="549" y="197"/>
                  </a:moveTo>
                  <a:lnTo>
                    <a:pt x="544" y="197"/>
                  </a:lnTo>
                  <a:lnTo>
                    <a:pt x="538" y="198"/>
                  </a:lnTo>
                  <a:lnTo>
                    <a:pt x="534" y="200"/>
                  </a:lnTo>
                  <a:lnTo>
                    <a:pt x="530" y="202"/>
                  </a:lnTo>
                  <a:lnTo>
                    <a:pt x="525" y="204"/>
                  </a:lnTo>
                  <a:lnTo>
                    <a:pt x="520" y="206"/>
                  </a:lnTo>
                  <a:lnTo>
                    <a:pt x="517" y="209"/>
                  </a:lnTo>
                  <a:lnTo>
                    <a:pt x="513" y="213"/>
                  </a:lnTo>
                  <a:lnTo>
                    <a:pt x="508" y="191"/>
                  </a:lnTo>
                  <a:lnTo>
                    <a:pt x="501" y="169"/>
                  </a:lnTo>
                  <a:lnTo>
                    <a:pt x="492" y="149"/>
                  </a:lnTo>
                  <a:lnTo>
                    <a:pt x="481" y="129"/>
                  </a:lnTo>
                  <a:lnTo>
                    <a:pt x="469" y="110"/>
                  </a:lnTo>
                  <a:lnTo>
                    <a:pt x="456" y="93"/>
                  </a:lnTo>
                  <a:lnTo>
                    <a:pt x="441" y="76"/>
                  </a:lnTo>
                  <a:lnTo>
                    <a:pt x="425" y="61"/>
                  </a:lnTo>
                  <a:lnTo>
                    <a:pt x="407" y="47"/>
                  </a:lnTo>
                  <a:lnTo>
                    <a:pt x="388" y="36"/>
                  </a:lnTo>
                  <a:lnTo>
                    <a:pt x="369" y="25"/>
                  </a:lnTo>
                  <a:lnTo>
                    <a:pt x="348" y="16"/>
                  </a:lnTo>
                  <a:lnTo>
                    <a:pt x="327" y="9"/>
                  </a:lnTo>
                  <a:lnTo>
                    <a:pt x="304" y="4"/>
                  </a:lnTo>
                  <a:lnTo>
                    <a:pt x="281" y="1"/>
                  </a:lnTo>
                  <a:lnTo>
                    <a:pt x="258" y="0"/>
                  </a:lnTo>
                  <a:lnTo>
                    <a:pt x="231" y="1"/>
                  </a:lnTo>
                  <a:lnTo>
                    <a:pt x="206" y="5"/>
                  </a:lnTo>
                  <a:lnTo>
                    <a:pt x="182" y="11"/>
                  </a:lnTo>
                  <a:lnTo>
                    <a:pt x="157" y="20"/>
                  </a:lnTo>
                  <a:lnTo>
                    <a:pt x="135" y="31"/>
                  </a:lnTo>
                  <a:lnTo>
                    <a:pt x="114" y="44"/>
                  </a:lnTo>
                  <a:lnTo>
                    <a:pt x="94" y="59"/>
                  </a:lnTo>
                  <a:lnTo>
                    <a:pt x="76" y="76"/>
                  </a:lnTo>
                  <a:lnTo>
                    <a:pt x="59" y="94"/>
                  </a:lnTo>
                  <a:lnTo>
                    <a:pt x="44" y="114"/>
                  </a:lnTo>
                  <a:lnTo>
                    <a:pt x="31" y="135"/>
                  </a:lnTo>
                  <a:lnTo>
                    <a:pt x="20" y="158"/>
                  </a:lnTo>
                  <a:lnTo>
                    <a:pt x="11" y="182"/>
                  </a:lnTo>
                  <a:lnTo>
                    <a:pt x="5" y="207"/>
                  </a:lnTo>
                  <a:lnTo>
                    <a:pt x="1" y="232"/>
                  </a:lnTo>
                  <a:lnTo>
                    <a:pt x="0" y="259"/>
                  </a:lnTo>
                  <a:lnTo>
                    <a:pt x="1" y="285"/>
                  </a:lnTo>
                  <a:lnTo>
                    <a:pt x="5" y="311"/>
                  </a:lnTo>
                  <a:lnTo>
                    <a:pt x="11" y="336"/>
                  </a:lnTo>
                  <a:lnTo>
                    <a:pt x="20" y="359"/>
                  </a:lnTo>
                  <a:lnTo>
                    <a:pt x="31" y="382"/>
                  </a:lnTo>
                  <a:lnTo>
                    <a:pt x="44" y="404"/>
                  </a:lnTo>
                  <a:lnTo>
                    <a:pt x="59" y="424"/>
                  </a:lnTo>
                  <a:lnTo>
                    <a:pt x="76" y="442"/>
                  </a:lnTo>
                  <a:lnTo>
                    <a:pt x="94" y="459"/>
                  </a:lnTo>
                  <a:lnTo>
                    <a:pt x="114" y="473"/>
                  </a:lnTo>
                  <a:lnTo>
                    <a:pt x="135" y="486"/>
                  </a:lnTo>
                  <a:lnTo>
                    <a:pt x="157" y="498"/>
                  </a:lnTo>
                  <a:lnTo>
                    <a:pt x="182" y="506"/>
                  </a:lnTo>
                  <a:lnTo>
                    <a:pt x="206" y="513"/>
                  </a:lnTo>
                  <a:lnTo>
                    <a:pt x="231" y="517"/>
                  </a:lnTo>
                  <a:lnTo>
                    <a:pt x="258" y="518"/>
                  </a:lnTo>
                  <a:lnTo>
                    <a:pt x="280" y="517"/>
                  </a:lnTo>
                  <a:lnTo>
                    <a:pt x="301" y="514"/>
                  </a:lnTo>
                  <a:lnTo>
                    <a:pt x="322" y="509"/>
                  </a:lnTo>
                  <a:lnTo>
                    <a:pt x="344" y="503"/>
                  </a:lnTo>
                  <a:lnTo>
                    <a:pt x="363" y="496"/>
                  </a:lnTo>
                  <a:lnTo>
                    <a:pt x="382" y="486"/>
                  </a:lnTo>
                  <a:lnTo>
                    <a:pt x="400" y="475"/>
                  </a:lnTo>
                  <a:lnTo>
                    <a:pt x="417" y="463"/>
                  </a:lnTo>
                  <a:lnTo>
                    <a:pt x="432" y="450"/>
                  </a:lnTo>
                  <a:lnTo>
                    <a:pt x="447" y="435"/>
                  </a:lnTo>
                  <a:lnTo>
                    <a:pt x="461" y="419"/>
                  </a:lnTo>
                  <a:lnTo>
                    <a:pt x="473" y="403"/>
                  </a:lnTo>
                  <a:lnTo>
                    <a:pt x="484" y="385"/>
                  </a:lnTo>
                  <a:lnTo>
                    <a:pt x="493" y="367"/>
                  </a:lnTo>
                  <a:lnTo>
                    <a:pt x="501" y="346"/>
                  </a:lnTo>
                  <a:lnTo>
                    <a:pt x="508" y="326"/>
                  </a:lnTo>
                  <a:lnTo>
                    <a:pt x="512" y="331"/>
                  </a:lnTo>
                  <a:lnTo>
                    <a:pt x="516" y="335"/>
                  </a:lnTo>
                  <a:lnTo>
                    <a:pt x="521" y="339"/>
                  </a:lnTo>
                  <a:lnTo>
                    <a:pt x="527" y="341"/>
                  </a:lnTo>
                  <a:lnTo>
                    <a:pt x="532" y="344"/>
                  </a:lnTo>
                  <a:lnTo>
                    <a:pt x="537" y="346"/>
                  </a:lnTo>
                  <a:lnTo>
                    <a:pt x="543" y="348"/>
                  </a:lnTo>
                  <a:lnTo>
                    <a:pt x="549" y="348"/>
                  </a:lnTo>
                  <a:lnTo>
                    <a:pt x="560" y="346"/>
                  </a:lnTo>
                  <a:lnTo>
                    <a:pt x="571" y="341"/>
                  </a:lnTo>
                  <a:lnTo>
                    <a:pt x="582" y="335"/>
                  </a:lnTo>
                  <a:lnTo>
                    <a:pt x="590" y="325"/>
                  </a:lnTo>
                  <a:lnTo>
                    <a:pt x="598" y="315"/>
                  </a:lnTo>
                  <a:lnTo>
                    <a:pt x="603" y="302"/>
                  </a:lnTo>
                  <a:lnTo>
                    <a:pt x="606" y="287"/>
                  </a:lnTo>
                  <a:lnTo>
                    <a:pt x="607" y="272"/>
                  </a:lnTo>
                  <a:lnTo>
                    <a:pt x="606" y="257"/>
                  </a:lnTo>
                  <a:lnTo>
                    <a:pt x="603" y="243"/>
                  </a:lnTo>
                  <a:lnTo>
                    <a:pt x="598" y="230"/>
                  </a:lnTo>
                  <a:lnTo>
                    <a:pt x="590" y="219"/>
                  </a:lnTo>
                  <a:lnTo>
                    <a:pt x="582" y="210"/>
                  </a:lnTo>
                  <a:lnTo>
                    <a:pt x="571" y="203"/>
                  </a:lnTo>
                  <a:lnTo>
                    <a:pt x="560" y="198"/>
                  </a:lnTo>
                  <a:lnTo>
                    <a:pt x="549" y="197"/>
                  </a:lnTo>
                  <a:close/>
                </a:path>
              </a:pathLst>
            </a:custGeom>
            <a:solidFill>
              <a:srgbClr val="AFAA7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" name="Freeform 20"/>
            <xdr:cNvSpPr>
              <a:spLocks/>
            </xdr:cNvSpPr>
          </xdr:nvSpPr>
          <xdr:spPr bwMode="auto">
            <a:xfrm>
              <a:off x="1158" y="229"/>
              <a:ext cx="22" cy="8"/>
            </a:xfrm>
            <a:custGeom>
              <a:avLst/>
              <a:gdLst>
                <a:gd name="T0" fmla="*/ 0 w 247"/>
                <a:gd name="T1" fmla="*/ 0 h 87"/>
                <a:gd name="T2" fmla="*/ 2 w 247"/>
                <a:gd name="T3" fmla="*/ 9 h 87"/>
                <a:gd name="T4" fmla="*/ 5 w 247"/>
                <a:gd name="T5" fmla="*/ 17 h 87"/>
                <a:gd name="T6" fmla="*/ 8 w 247"/>
                <a:gd name="T7" fmla="*/ 26 h 87"/>
                <a:gd name="T8" fmla="*/ 12 w 247"/>
                <a:gd name="T9" fmla="*/ 34 h 87"/>
                <a:gd name="T10" fmla="*/ 17 w 247"/>
                <a:gd name="T11" fmla="*/ 44 h 87"/>
                <a:gd name="T12" fmla="*/ 24 w 247"/>
                <a:gd name="T13" fmla="*/ 52 h 87"/>
                <a:gd name="T14" fmla="*/ 33 w 247"/>
                <a:gd name="T15" fmla="*/ 61 h 87"/>
                <a:gd name="T16" fmla="*/ 45 w 247"/>
                <a:gd name="T17" fmla="*/ 69 h 87"/>
                <a:gd name="T18" fmla="*/ 60 w 247"/>
                <a:gd name="T19" fmla="*/ 78 h 87"/>
                <a:gd name="T20" fmla="*/ 77 w 247"/>
                <a:gd name="T21" fmla="*/ 82 h 87"/>
                <a:gd name="T22" fmla="*/ 92 w 247"/>
                <a:gd name="T23" fmla="*/ 85 h 87"/>
                <a:gd name="T24" fmla="*/ 107 w 247"/>
                <a:gd name="T25" fmla="*/ 86 h 87"/>
                <a:gd name="T26" fmla="*/ 120 w 247"/>
                <a:gd name="T27" fmla="*/ 87 h 87"/>
                <a:gd name="T28" fmla="*/ 131 w 247"/>
                <a:gd name="T29" fmla="*/ 86 h 87"/>
                <a:gd name="T30" fmla="*/ 138 w 247"/>
                <a:gd name="T31" fmla="*/ 85 h 87"/>
                <a:gd name="T32" fmla="*/ 140 w 247"/>
                <a:gd name="T33" fmla="*/ 85 h 87"/>
                <a:gd name="T34" fmla="*/ 247 w 247"/>
                <a:gd name="T35" fmla="*/ 0 h 87"/>
                <a:gd name="T36" fmla="*/ 0 w 247"/>
                <a:gd name="T37" fmla="*/ 0 h 8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</a:cxnLst>
              <a:rect l="0" t="0" r="r" b="b"/>
              <a:pathLst>
                <a:path w="247" h="87">
                  <a:moveTo>
                    <a:pt x="0" y="0"/>
                  </a:moveTo>
                  <a:lnTo>
                    <a:pt x="2" y="9"/>
                  </a:lnTo>
                  <a:lnTo>
                    <a:pt x="5" y="17"/>
                  </a:lnTo>
                  <a:lnTo>
                    <a:pt x="8" y="26"/>
                  </a:lnTo>
                  <a:lnTo>
                    <a:pt x="12" y="34"/>
                  </a:lnTo>
                  <a:lnTo>
                    <a:pt x="17" y="44"/>
                  </a:lnTo>
                  <a:lnTo>
                    <a:pt x="24" y="52"/>
                  </a:lnTo>
                  <a:lnTo>
                    <a:pt x="33" y="61"/>
                  </a:lnTo>
                  <a:lnTo>
                    <a:pt x="45" y="69"/>
                  </a:lnTo>
                  <a:lnTo>
                    <a:pt x="60" y="78"/>
                  </a:lnTo>
                  <a:lnTo>
                    <a:pt x="77" y="82"/>
                  </a:lnTo>
                  <a:lnTo>
                    <a:pt x="92" y="85"/>
                  </a:lnTo>
                  <a:lnTo>
                    <a:pt x="107" y="86"/>
                  </a:lnTo>
                  <a:lnTo>
                    <a:pt x="120" y="87"/>
                  </a:lnTo>
                  <a:lnTo>
                    <a:pt x="131" y="86"/>
                  </a:lnTo>
                  <a:lnTo>
                    <a:pt x="138" y="85"/>
                  </a:lnTo>
                  <a:lnTo>
                    <a:pt x="140" y="85"/>
                  </a:lnTo>
                  <a:lnTo>
                    <a:pt x="247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" name="Freeform 21"/>
            <xdr:cNvSpPr>
              <a:spLocks/>
            </xdr:cNvSpPr>
          </xdr:nvSpPr>
          <xdr:spPr bwMode="auto">
            <a:xfrm>
              <a:off x="1161" y="231"/>
              <a:ext cx="13" cy="3"/>
            </a:xfrm>
            <a:custGeom>
              <a:avLst/>
              <a:gdLst>
                <a:gd name="T0" fmla="*/ 0 w 145"/>
                <a:gd name="T1" fmla="*/ 0 h 27"/>
                <a:gd name="T2" fmla="*/ 12 w 145"/>
                <a:gd name="T3" fmla="*/ 27 h 27"/>
                <a:gd name="T4" fmla="*/ 109 w 145"/>
                <a:gd name="T5" fmla="*/ 27 h 27"/>
                <a:gd name="T6" fmla="*/ 145 w 145"/>
                <a:gd name="T7" fmla="*/ 0 h 27"/>
                <a:gd name="T8" fmla="*/ 0 w 145"/>
                <a:gd name="T9" fmla="*/ 0 h 2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45" h="27">
                  <a:moveTo>
                    <a:pt x="0" y="0"/>
                  </a:moveTo>
                  <a:lnTo>
                    <a:pt x="12" y="27"/>
                  </a:lnTo>
                  <a:lnTo>
                    <a:pt x="109" y="27"/>
                  </a:lnTo>
                  <a:lnTo>
                    <a:pt x="14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" name="Freeform 22"/>
            <xdr:cNvSpPr>
              <a:spLocks/>
            </xdr:cNvSpPr>
          </xdr:nvSpPr>
          <xdr:spPr bwMode="auto">
            <a:xfrm>
              <a:off x="1154" y="206"/>
              <a:ext cx="6" cy="6"/>
            </a:xfrm>
            <a:custGeom>
              <a:avLst/>
              <a:gdLst>
                <a:gd name="T0" fmla="*/ 32 w 64"/>
                <a:gd name="T1" fmla="*/ 64 h 64"/>
                <a:gd name="T2" fmla="*/ 38 w 64"/>
                <a:gd name="T3" fmla="*/ 63 h 64"/>
                <a:gd name="T4" fmla="*/ 45 w 64"/>
                <a:gd name="T5" fmla="*/ 62 h 64"/>
                <a:gd name="T6" fmla="*/ 50 w 64"/>
                <a:gd name="T7" fmla="*/ 59 h 64"/>
                <a:gd name="T8" fmla="*/ 54 w 64"/>
                <a:gd name="T9" fmla="*/ 54 h 64"/>
                <a:gd name="T10" fmla="*/ 58 w 64"/>
                <a:gd name="T11" fmla="*/ 50 h 64"/>
                <a:gd name="T12" fmla="*/ 62 w 64"/>
                <a:gd name="T13" fmla="*/ 45 h 64"/>
                <a:gd name="T14" fmla="*/ 63 w 64"/>
                <a:gd name="T15" fmla="*/ 39 h 64"/>
                <a:gd name="T16" fmla="*/ 64 w 64"/>
                <a:gd name="T17" fmla="*/ 32 h 64"/>
                <a:gd name="T18" fmla="*/ 63 w 64"/>
                <a:gd name="T19" fmla="*/ 26 h 64"/>
                <a:gd name="T20" fmla="*/ 62 w 64"/>
                <a:gd name="T21" fmla="*/ 20 h 64"/>
                <a:gd name="T22" fmla="*/ 58 w 64"/>
                <a:gd name="T23" fmla="*/ 14 h 64"/>
                <a:gd name="T24" fmla="*/ 54 w 64"/>
                <a:gd name="T25" fmla="*/ 10 h 64"/>
                <a:gd name="T26" fmla="*/ 50 w 64"/>
                <a:gd name="T27" fmla="*/ 6 h 64"/>
                <a:gd name="T28" fmla="*/ 45 w 64"/>
                <a:gd name="T29" fmla="*/ 3 h 64"/>
                <a:gd name="T30" fmla="*/ 38 w 64"/>
                <a:gd name="T31" fmla="*/ 2 h 64"/>
                <a:gd name="T32" fmla="*/ 32 w 64"/>
                <a:gd name="T33" fmla="*/ 0 h 64"/>
                <a:gd name="T34" fmla="*/ 26 w 64"/>
                <a:gd name="T35" fmla="*/ 2 h 64"/>
                <a:gd name="T36" fmla="*/ 19 w 64"/>
                <a:gd name="T37" fmla="*/ 3 h 64"/>
                <a:gd name="T38" fmla="*/ 14 w 64"/>
                <a:gd name="T39" fmla="*/ 6 h 64"/>
                <a:gd name="T40" fmla="*/ 10 w 64"/>
                <a:gd name="T41" fmla="*/ 10 h 64"/>
                <a:gd name="T42" fmla="*/ 5 w 64"/>
                <a:gd name="T43" fmla="*/ 14 h 64"/>
                <a:gd name="T44" fmla="*/ 2 w 64"/>
                <a:gd name="T45" fmla="*/ 20 h 64"/>
                <a:gd name="T46" fmla="*/ 1 w 64"/>
                <a:gd name="T47" fmla="*/ 26 h 64"/>
                <a:gd name="T48" fmla="*/ 0 w 64"/>
                <a:gd name="T49" fmla="*/ 32 h 64"/>
                <a:gd name="T50" fmla="*/ 1 w 64"/>
                <a:gd name="T51" fmla="*/ 39 h 64"/>
                <a:gd name="T52" fmla="*/ 2 w 64"/>
                <a:gd name="T53" fmla="*/ 45 h 64"/>
                <a:gd name="T54" fmla="*/ 5 w 64"/>
                <a:gd name="T55" fmla="*/ 50 h 64"/>
                <a:gd name="T56" fmla="*/ 10 w 64"/>
                <a:gd name="T57" fmla="*/ 54 h 64"/>
                <a:gd name="T58" fmla="*/ 14 w 64"/>
                <a:gd name="T59" fmla="*/ 59 h 64"/>
                <a:gd name="T60" fmla="*/ 19 w 64"/>
                <a:gd name="T61" fmla="*/ 62 h 64"/>
                <a:gd name="T62" fmla="*/ 26 w 64"/>
                <a:gd name="T63" fmla="*/ 63 h 64"/>
                <a:gd name="T64" fmla="*/ 32 w 64"/>
                <a:gd name="T65" fmla="*/ 64 h 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</a:cxnLst>
              <a:rect l="0" t="0" r="r" b="b"/>
              <a:pathLst>
                <a:path w="64" h="64">
                  <a:moveTo>
                    <a:pt x="32" y="64"/>
                  </a:moveTo>
                  <a:lnTo>
                    <a:pt x="38" y="63"/>
                  </a:lnTo>
                  <a:lnTo>
                    <a:pt x="45" y="62"/>
                  </a:lnTo>
                  <a:lnTo>
                    <a:pt x="50" y="59"/>
                  </a:lnTo>
                  <a:lnTo>
                    <a:pt x="54" y="54"/>
                  </a:lnTo>
                  <a:lnTo>
                    <a:pt x="58" y="50"/>
                  </a:lnTo>
                  <a:lnTo>
                    <a:pt x="62" y="45"/>
                  </a:lnTo>
                  <a:lnTo>
                    <a:pt x="63" y="39"/>
                  </a:lnTo>
                  <a:lnTo>
                    <a:pt x="64" y="32"/>
                  </a:lnTo>
                  <a:lnTo>
                    <a:pt x="63" y="26"/>
                  </a:lnTo>
                  <a:lnTo>
                    <a:pt x="62" y="20"/>
                  </a:lnTo>
                  <a:lnTo>
                    <a:pt x="58" y="14"/>
                  </a:lnTo>
                  <a:lnTo>
                    <a:pt x="54" y="10"/>
                  </a:lnTo>
                  <a:lnTo>
                    <a:pt x="50" y="6"/>
                  </a:lnTo>
                  <a:lnTo>
                    <a:pt x="45" y="3"/>
                  </a:lnTo>
                  <a:lnTo>
                    <a:pt x="38" y="2"/>
                  </a:lnTo>
                  <a:lnTo>
                    <a:pt x="32" y="0"/>
                  </a:lnTo>
                  <a:lnTo>
                    <a:pt x="26" y="2"/>
                  </a:lnTo>
                  <a:lnTo>
                    <a:pt x="19" y="3"/>
                  </a:lnTo>
                  <a:lnTo>
                    <a:pt x="14" y="6"/>
                  </a:lnTo>
                  <a:lnTo>
                    <a:pt x="10" y="10"/>
                  </a:lnTo>
                  <a:lnTo>
                    <a:pt x="5" y="14"/>
                  </a:lnTo>
                  <a:lnTo>
                    <a:pt x="2" y="20"/>
                  </a:lnTo>
                  <a:lnTo>
                    <a:pt x="1" y="26"/>
                  </a:lnTo>
                  <a:lnTo>
                    <a:pt x="0" y="32"/>
                  </a:lnTo>
                  <a:lnTo>
                    <a:pt x="1" y="39"/>
                  </a:lnTo>
                  <a:lnTo>
                    <a:pt x="2" y="45"/>
                  </a:lnTo>
                  <a:lnTo>
                    <a:pt x="5" y="50"/>
                  </a:lnTo>
                  <a:lnTo>
                    <a:pt x="10" y="54"/>
                  </a:lnTo>
                  <a:lnTo>
                    <a:pt x="14" y="59"/>
                  </a:lnTo>
                  <a:lnTo>
                    <a:pt x="19" y="62"/>
                  </a:lnTo>
                  <a:lnTo>
                    <a:pt x="26" y="63"/>
                  </a:lnTo>
                  <a:lnTo>
                    <a:pt x="32" y="64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" name="Freeform 23"/>
            <xdr:cNvSpPr>
              <a:spLocks/>
            </xdr:cNvSpPr>
          </xdr:nvSpPr>
          <xdr:spPr bwMode="auto">
            <a:xfrm>
              <a:off x="1172" y="206"/>
              <a:ext cx="7" cy="7"/>
            </a:xfrm>
            <a:custGeom>
              <a:avLst/>
              <a:gdLst>
                <a:gd name="T0" fmla="*/ 37 w 74"/>
                <a:gd name="T1" fmla="*/ 74 h 74"/>
                <a:gd name="T2" fmla="*/ 45 w 74"/>
                <a:gd name="T3" fmla="*/ 73 h 74"/>
                <a:gd name="T4" fmla="*/ 51 w 74"/>
                <a:gd name="T5" fmla="*/ 70 h 74"/>
                <a:gd name="T6" fmla="*/ 57 w 74"/>
                <a:gd name="T7" fmla="*/ 67 h 74"/>
                <a:gd name="T8" fmla="*/ 64 w 74"/>
                <a:gd name="T9" fmla="*/ 63 h 74"/>
                <a:gd name="T10" fmla="*/ 68 w 74"/>
                <a:gd name="T11" fmla="*/ 57 h 74"/>
                <a:gd name="T12" fmla="*/ 71 w 74"/>
                <a:gd name="T13" fmla="*/ 50 h 74"/>
                <a:gd name="T14" fmla="*/ 73 w 74"/>
                <a:gd name="T15" fmla="*/ 44 h 74"/>
                <a:gd name="T16" fmla="*/ 74 w 74"/>
                <a:gd name="T17" fmla="*/ 37 h 74"/>
                <a:gd name="T18" fmla="*/ 73 w 74"/>
                <a:gd name="T19" fmla="*/ 29 h 74"/>
                <a:gd name="T20" fmla="*/ 71 w 74"/>
                <a:gd name="T21" fmla="*/ 22 h 74"/>
                <a:gd name="T22" fmla="*/ 68 w 74"/>
                <a:gd name="T23" fmla="*/ 15 h 74"/>
                <a:gd name="T24" fmla="*/ 64 w 74"/>
                <a:gd name="T25" fmla="*/ 10 h 74"/>
                <a:gd name="T26" fmla="*/ 57 w 74"/>
                <a:gd name="T27" fmla="*/ 6 h 74"/>
                <a:gd name="T28" fmla="*/ 51 w 74"/>
                <a:gd name="T29" fmla="*/ 3 h 74"/>
                <a:gd name="T30" fmla="*/ 45 w 74"/>
                <a:gd name="T31" fmla="*/ 1 h 74"/>
                <a:gd name="T32" fmla="*/ 37 w 74"/>
                <a:gd name="T33" fmla="*/ 0 h 74"/>
                <a:gd name="T34" fmla="*/ 30 w 74"/>
                <a:gd name="T35" fmla="*/ 1 h 74"/>
                <a:gd name="T36" fmla="*/ 23 w 74"/>
                <a:gd name="T37" fmla="*/ 3 h 74"/>
                <a:gd name="T38" fmla="*/ 17 w 74"/>
                <a:gd name="T39" fmla="*/ 6 h 74"/>
                <a:gd name="T40" fmla="*/ 11 w 74"/>
                <a:gd name="T41" fmla="*/ 10 h 74"/>
                <a:gd name="T42" fmla="*/ 7 w 74"/>
                <a:gd name="T43" fmla="*/ 15 h 74"/>
                <a:gd name="T44" fmla="*/ 3 w 74"/>
                <a:gd name="T45" fmla="*/ 22 h 74"/>
                <a:gd name="T46" fmla="*/ 1 w 74"/>
                <a:gd name="T47" fmla="*/ 29 h 74"/>
                <a:gd name="T48" fmla="*/ 0 w 74"/>
                <a:gd name="T49" fmla="*/ 37 h 74"/>
                <a:gd name="T50" fmla="*/ 1 w 74"/>
                <a:gd name="T51" fmla="*/ 44 h 74"/>
                <a:gd name="T52" fmla="*/ 3 w 74"/>
                <a:gd name="T53" fmla="*/ 50 h 74"/>
                <a:gd name="T54" fmla="*/ 7 w 74"/>
                <a:gd name="T55" fmla="*/ 57 h 74"/>
                <a:gd name="T56" fmla="*/ 11 w 74"/>
                <a:gd name="T57" fmla="*/ 63 h 74"/>
                <a:gd name="T58" fmla="*/ 17 w 74"/>
                <a:gd name="T59" fmla="*/ 67 h 74"/>
                <a:gd name="T60" fmla="*/ 23 w 74"/>
                <a:gd name="T61" fmla="*/ 70 h 74"/>
                <a:gd name="T62" fmla="*/ 30 w 74"/>
                <a:gd name="T63" fmla="*/ 73 h 74"/>
                <a:gd name="T64" fmla="*/ 37 w 74"/>
                <a:gd name="T65" fmla="*/ 74 h 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</a:cxnLst>
              <a:rect l="0" t="0" r="r" b="b"/>
              <a:pathLst>
                <a:path w="74" h="74">
                  <a:moveTo>
                    <a:pt x="37" y="74"/>
                  </a:moveTo>
                  <a:lnTo>
                    <a:pt x="45" y="73"/>
                  </a:lnTo>
                  <a:lnTo>
                    <a:pt x="51" y="70"/>
                  </a:lnTo>
                  <a:lnTo>
                    <a:pt x="57" y="67"/>
                  </a:lnTo>
                  <a:lnTo>
                    <a:pt x="64" y="63"/>
                  </a:lnTo>
                  <a:lnTo>
                    <a:pt x="68" y="57"/>
                  </a:lnTo>
                  <a:lnTo>
                    <a:pt x="71" y="50"/>
                  </a:lnTo>
                  <a:lnTo>
                    <a:pt x="73" y="44"/>
                  </a:lnTo>
                  <a:lnTo>
                    <a:pt x="74" y="37"/>
                  </a:lnTo>
                  <a:lnTo>
                    <a:pt x="73" y="29"/>
                  </a:lnTo>
                  <a:lnTo>
                    <a:pt x="71" y="22"/>
                  </a:lnTo>
                  <a:lnTo>
                    <a:pt x="68" y="15"/>
                  </a:lnTo>
                  <a:lnTo>
                    <a:pt x="64" y="10"/>
                  </a:lnTo>
                  <a:lnTo>
                    <a:pt x="57" y="6"/>
                  </a:lnTo>
                  <a:lnTo>
                    <a:pt x="51" y="3"/>
                  </a:lnTo>
                  <a:lnTo>
                    <a:pt x="45" y="1"/>
                  </a:lnTo>
                  <a:lnTo>
                    <a:pt x="37" y="0"/>
                  </a:lnTo>
                  <a:lnTo>
                    <a:pt x="30" y="1"/>
                  </a:lnTo>
                  <a:lnTo>
                    <a:pt x="23" y="3"/>
                  </a:lnTo>
                  <a:lnTo>
                    <a:pt x="17" y="6"/>
                  </a:lnTo>
                  <a:lnTo>
                    <a:pt x="11" y="10"/>
                  </a:lnTo>
                  <a:lnTo>
                    <a:pt x="7" y="15"/>
                  </a:lnTo>
                  <a:lnTo>
                    <a:pt x="3" y="22"/>
                  </a:lnTo>
                  <a:lnTo>
                    <a:pt x="1" y="29"/>
                  </a:lnTo>
                  <a:lnTo>
                    <a:pt x="0" y="37"/>
                  </a:lnTo>
                  <a:lnTo>
                    <a:pt x="1" y="44"/>
                  </a:lnTo>
                  <a:lnTo>
                    <a:pt x="3" y="50"/>
                  </a:lnTo>
                  <a:lnTo>
                    <a:pt x="7" y="57"/>
                  </a:lnTo>
                  <a:lnTo>
                    <a:pt x="11" y="63"/>
                  </a:lnTo>
                  <a:lnTo>
                    <a:pt x="17" y="67"/>
                  </a:lnTo>
                  <a:lnTo>
                    <a:pt x="23" y="70"/>
                  </a:lnTo>
                  <a:lnTo>
                    <a:pt x="30" y="73"/>
                  </a:lnTo>
                  <a:lnTo>
                    <a:pt x="37" y="74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" name="Freeform 24"/>
            <xdr:cNvSpPr>
              <a:spLocks/>
            </xdr:cNvSpPr>
          </xdr:nvSpPr>
          <xdr:spPr bwMode="auto">
            <a:xfrm>
              <a:off x="1156" y="207"/>
              <a:ext cx="13" cy="16"/>
            </a:xfrm>
            <a:custGeom>
              <a:avLst/>
              <a:gdLst>
                <a:gd name="T0" fmla="*/ 40 w 145"/>
                <a:gd name="T1" fmla="*/ 157 h 182"/>
                <a:gd name="T2" fmla="*/ 104 w 145"/>
                <a:gd name="T3" fmla="*/ 43 h 182"/>
                <a:gd name="T4" fmla="*/ 103 w 145"/>
                <a:gd name="T5" fmla="*/ 0 h 182"/>
                <a:gd name="T6" fmla="*/ 0 w 145"/>
                <a:gd name="T7" fmla="*/ 182 h 182"/>
                <a:gd name="T8" fmla="*/ 145 w 145"/>
                <a:gd name="T9" fmla="*/ 182 h 182"/>
                <a:gd name="T10" fmla="*/ 145 w 145"/>
                <a:gd name="T11" fmla="*/ 157 h 182"/>
                <a:gd name="T12" fmla="*/ 40 w 145"/>
                <a:gd name="T13" fmla="*/ 157 h 18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145" h="182">
                  <a:moveTo>
                    <a:pt x="40" y="157"/>
                  </a:moveTo>
                  <a:lnTo>
                    <a:pt x="104" y="43"/>
                  </a:lnTo>
                  <a:lnTo>
                    <a:pt x="103" y="0"/>
                  </a:lnTo>
                  <a:lnTo>
                    <a:pt x="0" y="182"/>
                  </a:lnTo>
                  <a:lnTo>
                    <a:pt x="145" y="182"/>
                  </a:lnTo>
                  <a:lnTo>
                    <a:pt x="145" y="157"/>
                  </a:lnTo>
                  <a:lnTo>
                    <a:pt x="40" y="15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" name="Freeform 25"/>
            <xdr:cNvSpPr>
              <a:spLocks/>
            </xdr:cNvSpPr>
          </xdr:nvSpPr>
          <xdr:spPr bwMode="auto">
            <a:xfrm>
              <a:off x="1119" y="254"/>
              <a:ext cx="92" cy="71"/>
            </a:xfrm>
            <a:custGeom>
              <a:avLst/>
              <a:gdLst>
                <a:gd name="T0" fmla="*/ 1000 w 1011"/>
                <a:gd name="T1" fmla="*/ 309 h 777"/>
                <a:gd name="T2" fmla="*/ 969 w 1011"/>
                <a:gd name="T3" fmla="*/ 349 h 777"/>
                <a:gd name="T4" fmla="*/ 934 w 1011"/>
                <a:gd name="T5" fmla="*/ 376 h 777"/>
                <a:gd name="T6" fmla="*/ 911 w 1011"/>
                <a:gd name="T7" fmla="*/ 391 h 777"/>
                <a:gd name="T8" fmla="*/ 965 w 1011"/>
                <a:gd name="T9" fmla="*/ 777 h 777"/>
                <a:gd name="T10" fmla="*/ 398 w 1011"/>
                <a:gd name="T11" fmla="*/ 164 h 777"/>
                <a:gd name="T12" fmla="*/ 386 w 1011"/>
                <a:gd name="T13" fmla="*/ 181 h 777"/>
                <a:gd name="T14" fmla="*/ 361 w 1011"/>
                <a:gd name="T15" fmla="*/ 220 h 777"/>
                <a:gd name="T16" fmla="*/ 329 w 1011"/>
                <a:gd name="T17" fmla="*/ 264 h 777"/>
                <a:gd name="T18" fmla="*/ 305 w 1011"/>
                <a:gd name="T19" fmla="*/ 297 h 777"/>
                <a:gd name="T20" fmla="*/ 286 w 1011"/>
                <a:gd name="T21" fmla="*/ 316 h 777"/>
                <a:gd name="T22" fmla="*/ 261 w 1011"/>
                <a:gd name="T23" fmla="*/ 335 h 777"/>
                <a:gd name="T24" fmla="*/ 230 w 1011"/>
                <a:gd name="T25" fmla="*/ 350 h 777"/>
                <a:gd name="T26" fmla="*/ 191 w 1011"/>
                <a:gd name="T27" fmla="*/ 358 h 777"/>
                <a:gd name="T28" fmla="*/ 170 w 1011"/>
                <a:gd name="T29" fmla="*/ 358 h 777"/>
                <a:gd name="T30" fmla="*/ 145 w 1011"/>
                <a:gd name="T31" fmla="*/ 355 h 777"/>
                <a:gd name="T32" fmla="*/ 115 w 1011"/>
                <a:gd name="T33" fmla="*/ 349 h 777"/>
                <a:gd name="T34" fmla="*/ 86 w 1011"/>
                <a:gd name="T35" fmla="*/ 340 h 777"/>
                <a:gd name="T36" fmla="*/ 57 w 1011"/>
                <a:gd name="T37" fmla="*/ 332 h 777"/>
                <a:gd name="T38" fmla="*/ 33 w 1011"/>
                <a:gd name="T39" fmla="*/ 325 h 777"/>
                <a:gd name="T40" fmla="*/ 13 w 1011"/>
                <a:gd name="T41" fmla="*/ 317 h 777"/>
                <a:gd name="T42" fmla="*/ 1 w 1011"/>
                <a:gd name="T43" fmla="*/ 313 h 777"/>
                <a:gd name="T44" fmla="*/ 12 w 1011"/>
                <a:gd name="T45" fmla="*/ 226 h 777"/>
                <a:gd name="T46" fmla="*/ 38 w 1011"/>
                <a:gd name="T47" fmla="*/ 231 h 777"/>
                <a:gd name="T48" fmla="*/ 67 w 1011"/>
                <a:gd name="T49" fmla="*/ 237 h 777"/>
                <a:gd name="T50" fmla="*/ 95 w 1011"/>
                <a:gd name="T51" fmla="*/ 241 h 777"/>
                <a:gd name="T52" fmla="*/ 123 w 1011"/>
                <a:gd name="T53" fmla="*/ 246 h 777"/>
                <a:gd name="T54" fmla="*/ 147 w 1011"/>
                <a:gd name="T55" fmla="*/ 249 h 777"/>
                <a:gd name="T56" fmla="*/ 167 w 1011"/>
                <a:gd name="T57" fmla="*/ 253 h 777"/>
                <a:gd name="T58" fmla="*/ 180 w 1011"/>
                <a:gd name="T59" fmla="*/ 254 h 777"/>
                <a:gd name="T60" fmla="*/ 191 w 1011"/>
                <a:gd name="T61" fmla="*/ 255 h 777"/>
                <a:gd name="T62" fmla="*/ 202 w 1011"/>
                <a:gd name="T63" fmla="*/ 254 h 777"/>
                <a:gd name="T64" fmla="*/ 218 w 1011"/>
                <a:gd name="T65" fmla="*/ 234 h 777"/>
                <a:gd name="T66" fmla="*/ 235 w 1011"/>
                <a:gd name="T67" fmla="*/ 200 h 777"/>
                <a:gd name="T68" fmla="*/ 240 w 1011"/>
                <a:gd name="T69" fmla="*/ 188 h 777"/>
                <a:gd name="T70" fmla="*/ 253 w 1011"/>
                <a:gd name="T71" fmla="*/ 162 h 777"/>
                <a:gd name="T72" fmla="*/ 277 w 1011"/>
                <a:gd name="T73" fmla="*/ 118 h 777"/>
                <a:gd name="T74" fmla="*/ 309 w 1011"/>
                <a:gd name="T75" fmla="*/ 73 h 777"/>
                <a:gd name="T76" fmla="*/ 333 w 1011"/>
                <a:gd name="T77" fmla="*/ 46 h 777"/>
                <a:gd name="T78" fmla="*/ 352 w 1011"/>
                <a:gd name="T79" fmla="*/ 31 h 777"/>
                <a:gd name="T80" fmla="*/ 377 w 1011"/>
                <a:gd name="T81" fmla="*/ 15 h 777"/>
                <a:gd name="T82" fmla="*/ 403 w 1011"/>
                <a:gd name="T83" fmla="*/ 3 h 777"/>
                <a:gd name="T84" fmla="*/ 505 w 1011"/>
                <a:gd name="T85" fmla="*/ 0 h 777"/>
                <a:gd name="T86" fmla="*/ 735 w 1011"/>
                <a:gd name="T87" fmla="*/ 0 h 777"/>
                <a:gd name="T88" fmla="*/ 828 w 1011"/>
                <a:gd name="T89" fmla="*/ 1 h 777"/>
                <a:gd name="T90" fmla="*/ 859 w 1011"/>
                <a:gd name="T91" fmla="*/ 16 h 777"/>
                <a:gd name="T92" fmla="*/ 891 w 1011"/>
                <a:gd name="T93" fmla="*/ 42 h 777"/>
                <a:gd name="T94" fmla="*/ 921 w 1011"/>
                <a:gd name="T95" fmla="*/ 77 h 777"/>
                <a:gd name="T96" fmla="*/ 947 w 1011"/>
                <a:gd name="T97" fmla="*/ 115 h 777"/>
                <a:gd name="T98" fmla="*/ 970 w 1011"/>
                <a:gd name="T99" fmla="*/ 150 h 777"/>
                <a:gd name="T100" fmla="*/ 986 w 1011"/>
                <a:gd name="T101" fmla="*/ 179 h 777"/>
                <a:gd name="T102" fmla="*/ 996 w 1011"/>
                <a:gd name="T103" fmla="*/ 196 h 777"/>
                <a:gd name="T104" fmla="*/ 1000 w 1011"/>
                <a:gd name="T105" fmla="*/ 206 h 777"/>
                <a:gd name="T106" fmla="*/ 1011 w 1011"/>
                <a:gd name="T107" fmla="*/ 256 h 7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011" h="777">
                  <a:moveTo>
                    <a:pt x="1008" y="285"/>
                  </a:moveTo>
                  <a:lnTo>
                    <a:pt x="1000" y="309"/>
                  </a:lnTo>
                  <a:lnTo>
                    <a:pt x="986" y="330"/>
                  </a:lnTo>
                  <a:lnTo>
                    <a:pt x="969" y="349"/>
                  </a:lnTo>
                  <a:lnTo>
                    <a:pt x="951" y="364"/>
                  </a:lnTo>
                  <a:lnTo>
                    <a:pt x="934" y="376"/>
                  </a:lnTo>
                  <a:lnTo>
                    <a:pt x="921" y="386"/>
                  </a:lnTo>
                  <a:lnTo>
                    <a:pt x="911" y="391"/>
                  </a:lnTo>
                  <a:lnTo>
                    <a:pt x="907" y="393"/>
                  </a:lnTo>
                  <a:lnTo>
                    <a:pt x="965" y="777"/>
                  </a:lnTo>
                  <a:lnTo>
                    <a:pt x="286" y="777"/>
                  </a:lnTo>
                  <a:lnTo>
                    <a:pt x="398" y="164"/>
                  </a:lnTo>
                  <a:lnTo>
                    <a:pt x="395" y="168"/>
                  </a:lnTo>
                  <a:lnTo>
                    <a:pt x="386" y="181"/>
                  </a:lnTo>
                  <a:lnTo>
                    <a:pt x="375" y="199"/>
                  </a:lnTo>
                  <a:lnTo>
                    <a:pt x="361" y="220"/>
                  </a:lnTo>
                  <a:lnTo>
                    <a:pt x="345" y="242"/>
                  </a:lnTo>
                  <a:lnTo>
                    <a:pt x="329" y="264"/>
                  </a:lnTo>
                  <a:lnTo>
                    <a:pt x="315" y="283"/>
                  </a:lnTo>
                  <a:lnTo>
                    <a:pt x="305" y="297"/>
                  </a:lnTo>
                  <a:lnTo>
                    <a:pt x="296" y="307"/>
                  </a:lnTo>
                  <a:lnTo>
                    <a:pt x="286" y="316"/>
                  </a:lnTo>
                  <a:lnTo>
                    <a:pt x="274" y="326"/>
                  </a:lnTo>
                  <a:lnTo>
                    <a:pt x="261" y="335"/>
                  </a:lnTo>
                  <a:lnTo>
                    <a:pt x="245" y="344"/>
                  </a:lnTo>
                  <a:lnTo>
                    <a:pt x="230" y="350"/>
                  </a:lnTo>
                  <a:lnTo>
                    <a:pt x="210" y="355"/>
                  </a:lnTo>
                  <a:lnTo>
                    <a:pt x="191" y="358"/>
                  </a:lnTo>
                  <a:lnTo>
                    <a:pt x="182" y="358"/>
                  </a:lnTo>
                  <a:lnTo>
                    <a:pt x="170" y="358"/>
                  </a:lnTo>
                  <a:lnTo>
                    <a:pt x="158" y="357"/>
                  </a:lnTo>
                  <a:lnTo>
                    <a:pt x="145" y="355"/>
                  </a:lnTo>
                  <a:lnTo>
                    <a:pt x="130" y="352"/>
                  </a:lnTo>
                  <a:lnTo>
                    <a:pt x="115" y="349"/>
                  </a:lnTo>
                  <a:lnTo>
                    <a:pt x="100" y="345"/>
                  </a:lnTo>
                  <a:lnTo>
                    <a:pt x="86" y="340"/>
                  </a:lnTo>
                  <a:lnTo>
                    <a:pt x="72" y="336"/>
                  </a:lnTo>
                  <a:lnTo>
                    <a:pt x="57" y="332"/>
                  </a:lnTo>
                  <a:lnTo>
                    <a:pt x="44" y="329"/>
                  </a:lnTo>
                  <a:lnTo>
                    <a:pt x="33" y="325"/>
                  </a:lnTo>
                  <a:lnTo>
                    <a:pt x="22" y="320"/>
                  </a:lnTo>
                  <a:lnTo>
                    <a:pt x="13" y="317"/>
                  </a:lnTo>
                  <a:lnTo>
                    <a:pt x="6" y="315"/>
                  </a:lnTo>
                  <a:lnTo>
                    <a:pt x="1" y="313"/>
                  </a:lnTo>
                  <a:lnTo>
                    <a:pt x="0" y="224"/>
                  </a:lnTo>
                  <a:lnTo>
                    <a:pt x="12" y="226"/>
                  </a:lnTo>
                  <a:lnTo>
                    <a:pt x="24" y="228"/>
                  </a:lnTo>
                  <a:lnTo>
                    <a:pt x="38" y="231"/>
                  </a:lnTo>
                  <a:lnTo>
                    <a:pt x="53" y="234"/>
                  </a:lnTo>
                  <a:lnTo>
                    <a:pt x="67" y="237"/>
                  </a:lnTo>
                  <a:lnTo>
                    <a:pt x="81" y="239"/>
                  </a:lnTo>
                  <a:lnTo>
                    <a:pt x="95" y="241"/>
                  </a:lnTo>
                  <a:lnTo>
                    <a:pt x="110" y="243"/>
                  </a:lnTo>
                  <a:lnTo>
                    <a:pt x="123" y="246"/>
                  </a:lnTo>
                  <a:lnTo>
                    <a:pt x="135" y="247"/>
                  </a:lnTo>
                  <a:lnTo>
                    <a:pt x="147" y="249"/>
                  </a:lnTo>
                  <a:lnTo>
                    <a:pt x="158" y="252"/>
                  </a:lnTo>
                  <a:lnTo>
                    <a:pt x="167" y="253"/>
                  </a:lnTo>
                  <a:lnTo>
                    <a:pt x="175" y="254"/>
                  </a:lnTo>
                  <a:lnTo>
                    <a:pt x="180" y="254"/>
                  </a:lnTo>
                  <a:lnTo>
                    <a:pt x="183" y="254"/>
                  </a:lnTo>
                  <a:lnTo>
                    <a:pt x="191" y="255"/>
                  </a:lnTo>
                  <a:lnTo>
                    <a:pt x="197" y="256"/>
                  </a:lnTo>
                  <a:lnTo>
                    <a:pt x="202" y="254"/>
                  </a:lnTo>
                  <a:lnTo>
                    <a:pt x="209" y="246"/>
                  </a:lnTo>
                  <a:lnTo>
                    <a:pt x="218" y="234"/>
                  </a:lnTo>
                  <a:lnTo>
                    <a:pt x="227" y="216"/>
                  </a:lnTo>
                  <a:lnTo>
                    <a:pt x="235" y="200"/>
                  </a:lnTo>
                  <a:lnTo>
                    <a:pt x="238" y="192"/>
                  </a:lnTo>
                  <a:lnTo>
                    <a:pt x="240" y="188"/>
                  </a:lnTo>
                  <a:lnTo>
                    <a:pt x="245" y="178"/>
                  </a:lnTo>
                  <a:lnTo>
                    <a:pt x="253" y="162"/>
                  </a:lnTo>
                  <a:lnTo>
                    <a:pt x="264" y="142"/>
                  </a:lnTo>
                  <a:lnTo>
                    <a:pt x="277" y="118"/>
                  </a:lnTo>
                  <a:lnTo>
                    <a:pt x="292" y="95"/>
                  </a:lnTo>
                  <a:lnTo>
                    <a:pt x="309" y="73"/>
                  </a:lnTo>
                  <a:lnTo>
                    <a:pt x="327" y="53"/>
                  </a:lnTo>
                  <a:lnTo>
                    <a:pt x="333" y="46"/>
                  </a:lnTo>
                  <a:lnTo>
                    <a:pt x="342" y="39"/>
                  </a:lnTo>
                  <a:lnTo>
                    <a:pt x="352" y="31"/>
                  </a:lnTo>
                  <a:lnTo>
                    <a:pt x="365" y="23"/>
                  </a:lnTo>
                  <a:lnTo>
                    <a:pt x="377" y="15"/>
                  </a:lnTo>
                  <a:lnTo>
                    <a:pt x="390" y="8"/>
                  </a:lnTo>
                  <a:lnTo>
                    <a:pt x="403" y="3"/>
                  </a:lnTo>
                  <a:lnTo>
                    <a:pt x="415" y="0"/>
                  </a:lnTo>
                  <a:lnTo>
                    <a:pt x="505" y="0"/>
                  </a:lnTo>
                  <a:lnTo>
                    <a:pt x="604" y="295"/>
                  </a:lnTo>
                  <a:lnTo>
                    <a:pt x="735" y="0"/>
                  </a:lnTo>
                  <a:lnTo>
                    <a:pt x="813" y="0"/>
                  </a:lnTo>
                  <a:lnTo>
                    <a:pt x="828" y="1"/>
                  </a:lnTo>
                  <a:lnTo>
                    <a:pt x="843" y="6"/>
                  </a:lnTo>
                  <a:lnTo>
                    <a:pt x="859" y="16"/>
                  </a:lnTo>
                  <a:lnTo>
                    <a:pt x="875" y="27"/>
                  </a:lnTo>
                  <a:lnTo>
                    <a:pt x="891" y="42"/>
                  </a:lnTo>
                  <a:lnTo>
                    <a:pt x="906" y="59"/>
                  </a:lnTo>
                  <a:lnTo>
                    <a:pt x="921" y="77"/>
                  </a:lnTo>
                  <a:lnTo>
                    <a:pt x="934" y="96"/>
                  </a:lnTo>
                  <a:lnTo>
                    <a:pt x="947" y="115"/>
                  </a:lnTo>
                  <a:lnTo>
                    <a:pt x="960" y="133"/>
                  </a:lnTo>
                  <a:lnTo>
                    <a:pt x="970" y="150"/>
                  </a:lnTo>
                  <a:lnTo>
                    <a:pt x="979" y="166"/>
                  </a:lnTo>
                  <a:lnTo>
                    <a:pt x="986" y="179"/>
                  </a:lnTo>
                  <a:lnTo>
                    <a:pt x="993" y="189"/>
                  </a:lnTo>
                  <a:lnTo>
                    <a:pt x="996" y="196"/>
                  </a:lnTo>
                  <a:lnTo>
                    <a:pt x="997" y="198"/>
                  </a:lnTo>
                  <a:lnTo>
                    <a:pt x="1000" y="206"/>
                  </a:lnTo>
                  <a:lnTo>
                    <a:pt x="1006" y="227"/>
                  </a:lnTo>
                  <a:lnTo>
                    <a:pt x="1011" y="256"/>
                  </a:lnTo>
                  <a:lnTo>
                    <a:pt x="1008" y="285"/>
                  </a:lnTo>
                  <a:close/>
                </a:path>
              </a:pathLst>
            </a:custGeom>
            <a:solidFill>
              <a:srgbClr val="DD7A2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" name="Freeform 26"/>
            <xdr:cNvSpPr>
              <a:spLocks/>
            </xdr:cNvSpPr>
          </xdr:nvSpPr>
          <xdr:spPr bwMode="auto">
            <a:xfrm>
              <a:off x="1103" y="268"/>
              <a:ext cx="14" cy="12"/>
            </a:xfrm>
            <a:custGeom>
              <a:avLst/>
              <a:gdLst>
                <a:gd name="T0" fmla="*/ 150 w 150"/>
                <a:gd name="T1" fmla="*/ 66 h 132"/>
                <a:gd name="T2" fmla="*/ 143 w 150"/>
                <a:gd name="T3" fmla="*/ 54 h 132"/>
                <a:gd name="T4" fmla="*/ 135 w 150"/>
                <a:gd name="T5" fmla="*/ 42 h 132"/>
                <a:gd name="T6" fmla="*/ 126 w 150"/>
                <a:gd name="T7" fmla="*/ 31 h 132"/>
                <a:gd name="T8" fmla="*/ 118 w 150"/>
                <a:gd name="T9" fmla="*/ 20 h 132"/>
                <a:gd name="T10" fmla="*/ 109 w 150"/>
                <a:gd name="T11" fmla="*/ 12 h 132"/>
                <a:gd name="T12" fmla="*/ 102 w 150"/>
                <a:gd name="T13" fmla="*/ 4 h 132"/>
                <a:gd name="T14" fmla="*/ 96 w 150"/>
                <a:gd name="T15" fmla="*/ 0 h 132"/>
                <a:gd name="T16" fmla="*/ 92 w 150"/>
                <a:gd name="T17" fmla="*/ 0 h 132"/>
                <a:gd name="T18" fmla="*/ 90 w 150"/>
                <a:gd name="T19" fmla="*/ 11 h 132"/>
                <a:gd name="T20" fmla="*/ 96 w 150"/>
                <a:gd name="T21" fmla="*/ 31 h 132"/>
                <a:gd name="T22" fmla="*/ 103 w 150"/>
                <a:gd name="T23" fmla="*/ 50 h 132"/>
                <a:gd name="T24" fmla="*/ 107 w 150"/>
                <a:gd name="T25" fmla="*/ 58 h 132"/>
                <a:gd name="T26" fmla="*/ 0 w 150"/>
                <a:gd name="T27" fmla="*/ 59 h 132"/>
                <a:gd name="T28" fmla="*/ 14 w 150"/>
                <a:gd name="T29" fmla="*/ 132 h 132"/>
                <a:gd name="T30" fmla="*/ 150 w 150"/>
                <a:gd name="T31" fmla="*/ 132 h 132"/>
                <a:gd name="T32" fmla="*/ 150 w 150"/>
                <a:gd name="T33" fmla="*/ 66 h 1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50" h="132">
                  <a:moveTo>
                    <a:pt x="150" y="66"/>
                  </a:moveTo>
                  <a:lnTo>
                    <a:pt x="143" y="54"/>
                  </a:lnTo>
                  <a:lnTo>
                    <a:pt x="135" y="42"/>
                  </a:lnTo>
                  <a:lnTo>
                    <a:pt x="126" y="31"/>
                  </a:lnTo>
                  <a:lnTo>
                    <a:pt x="118" y="20"/>
                  </a:lnTo>
                  <a:lnTo>
                    <a:pt x="109" y="12"/>
                  </a:lnTo>
                  <a:lnTo>
                    <a:pt x="102" y="4"/>
                  </a:lnTo>
                  <a:lnTo>
                    <a:pt x="96" y="0"/>
                  </a:lnTo>
                  <a:lnTo>
                    <a:pt x="92" y="0"/>
                  </a:lnTo>
                  <a:lnTo>
                    <a:pt x="90" y="11"/>
                  </a:lnTo>
                  <a:lnTo>
                    <a:pt x="96" y="31"/>
                  </a:lnTo>
                  <a:lnTo>
                    <a:pt x="103" y="50"/>
                  </a:lnTo>
                  <a:lnTo>
                    <a:pt x="107" y="58"/>
                  </a:lnTo>
                  <a:lnTo>
                    <a:pt x="0" y="59"/>
                  </a:lnTo>
                  <a:lnTo>
                    <a:pt x="14" y="132"/>
                  </a:lnTo>
                  <a:lnTo>
                    <a:pt x="150" y="132"/>
                  </a:lnTo>
                  <a:lnTo>
                    <a:pt x="150" y="66"/>
                  </a:lnTo>
                  <a:close/>
                </a:path>
              </a:pathLst>
            </a:custGeom>
            <a:solidFill>
              <a:srgbClr val="AFAA7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" name="Freeform 27"/>
            <xdr:cNvSpPr>
              <a:spLocks/>
            </xdr:cNvSpPr>
          </xdr:nvSpPr>
          <xdr:spPr bwMode="auto">
            <a:xfrm>
              <a:off x="1185" y="197"/>
              <a:ext cx="14" cy="16"/>
            </a:xfrm>
            <a:custGeom>
              <a:avLst/>
              <a:gdLst>
                <a:gd name="T0" fmla="*/ 74 w 148"/>
                <a:gd name="T1" fmla="*/ 169 h 169"/>
                <a:gd name="T2" fmla="*/ 89 w 148"/>
                <a:gd name="T3" fmla="*/ 167 h 169"/>
                <a:gd name="T4" fmla="*/ 103 w 148"/>
                <a:gd name="T5" fmla="*/ 163 h 169"/>
                <a:gd name="T6" fmla="*/ 115 w 148"/>
                <a:gd name="T7" fmla="*/ 155 h 169"/>
                <a:gd name="T8" fmla="*/ 127 w 148"/>
                <a:gd name="T9" fmla="*/ 144 h 169"/>
                <a:gd name="T10" fmla="*/ 136 w 148"/>
                <a:gd name="T11" fmla="*/ 132 h 169"/>
                <a:gd name="T12" fmla="*/ 143 w 148"/>
                <a:gd name="T13" fmla="*/ 118 h 169"/>
                <a:gd name="T14" fmla="*/ 147 w 148"/>
                <a:gd name="T15" fmla="*/ 102 h 169"/>
                <a:gd name="T16" fmla="*/ 148 w 148"/>
                <a:gd name="T17" fmla="*/ 85 h 169"/>
                <a:gd name="T18" fmla="*/ 147 w 148"/>
                <a:gd name="T19" fmla="*/ 68 h 169"/>
                <a:gd name="T20" fmla="*/ 143 w 148"/>
                <a:gd name="T21" fmla="*/ 52 h 169"/>
                <a:gd name="T22" fmla="*/ 136 w 148"/>
                <a:gd name="T23" fmla="*/ 37 h 169"/>
                <a:gd name="T24" fmla="*/ 127 w 148"/>
                <a:gd name="T25" fmla="*/ 25 h 169"/>
                <a:gd name="T26" fmla="*/ 115 w 148"/>
                <a:gd name="T27" fmla="*/ 15 h 169"/>
                <a:gd name="T28" fmla="*/ 103 w 148"/>
                <a:gd name="T29" fmla="*/ 7 h 169"/>
                <a:gd name="T30" fmla="*/ 89 w 148"/>
                <a:gd name="T31" fmla="*/ 2 h 169"/>
                <a:gd name="T32" fmla="*/ 74 w 148"/>
                <a:gd name="T33" fmla="*/ 0 h 169"/>
                <a:gd name="T34" fmla="*/ 59 w 148"/>
                <a:gd name="T35" fmla="*/ 2 h 169"/>
                <a:gd name="T36" fmla="*/ 46 w 148"/>
                <a:gd name="T37" fmla="*/ 7 h 169"/>
                <a:gd name="T38" fmla="*/ 33 w 148"/>
                <a:gd name="T39" fmla="*/ 15 h 169"/>
                <a:gd name="T40" fmla="*/ 21 w 148"/>
                <a:gd name="T41" fmla="*/ 25 h 169"/>
                <a:gd name="T42" fmla="*/ 13 w 148"/>
                <a:gd name="T43" fmla="*/ 37 h 169"/>
                <a:gd name="T44" fmla="*/ 5 w 148"/>
                <a:gd name="T45" fmla="*/ 52 h 169"/>
                <a:gd name="T46" fmla="*/ 1 w 148"/>
                <a:gd name="T47" fmla="*/ 68 h 169"/>
                <a:gd name="T48" fmla="*/ 0 w 148"/>
                <a:gd name="T49" fmla="*/ 85 h 169"/>
                <a:gd name="T50" fmla="*/ 1 w 148"/>
                <a:gd name="T51" fmla="*/ 102 h 169"/>
                <a:gd name="T52" fmla="*/ 5 w 148"/>
                <a:gd name="T53" fmla="*/ 118 h 169"/>
                <a:gd name="T54" fmla="*/ 13 w 148"/>
                <a:gd name="T55" fmla="*/ 132 h 169"/>
                <a:gd name="T56" fmla="*/ 21 w 148"/>
                <a:gd name="T57" fmla="*/ 144 h 169"/>
                <a:gd name="T58" fmla="*/ 33 w 148"/>
                <a:gd name="T59" fmla="*/ 155 h 169"/>
                <a:gd name="T60" fmla="*/ 46 w 148"/>
                <a:gd name="T61" fmla="*/ 163 h 169"/>
                <a:gd name="T62" fmla="*/ 59 w 148"/>
                <a:gd name="T63" fmla="*/ 167 h 169"/>
                <a:gd name="T64" fmla="*/ 74 w 148"/>
                <a:gd name="T65" fmla="*/ 169 h 1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</a:cxnLst>
              <a:rect l="0" t="0" r="r" b="b"/>
              <a:pathLst>
                <a:path w="148" h="169">
                  <a:moveTo>
                    <a:pt x="74" y="169"/>
                  </a:moveTo>
                  <a:lnTo>
                    <a:pt x="89" y="167"/>
                  </a:lnTo>
                  <a:lnTo>
                    <a:pt x="103" y="163"/>
                  </a:lnTo>
                  <a:lnTo>
                    <a:pt x="115" y="155"/>
                  </a:lnTo>
                  <a:lnTo>
                    <a:pt x="127" y="144"/>
                  </a:lnTo>
                  <a:lnTo>
                    <a:pt x="136" y="132"/>
                  </a:lnTo>
                  <a:lnTo>
                    <a:pt x="143" y="118"/>
                  </a:lnTo>
                  <a:lnTo>
                    <a:pt x="147" y="102"/>
                  </a:lnTo>
                  <a:lnTo>
                    <a:pt x="148" y="85"/>
                  </a:lnTo>
                  <a:lnTo>
                    <a:pt x="147" y="68"/>
                  </a:lnTo>
                  <a:lnTo>
                    <a:pt x="143" y="52"/>
                  </a:lnTo>
                  <a:lnTo>
                    <a:pt x="136" y="37"/>
                  </a:lnTo>
                  <a:lnTo>
                    <a:pt x="127" y="25"/>
                  </a:lnTo>
                  <a:lnTo>
                    <a:pt x="115" y="15"/>
                  </a:lnTo>
                  <a:lnTo>
                    <a:pt x="103" y="7"/>
                  </a:lnTo>
                  <a:lnTo>
                    <a:pt x="89" y="2"/>
                  </a:lnTo>
                  <a:lnTo>
                    <a:pt x="74" y="0"/>
                  </a:lnTo>
                  <a:lnTo>
                    <a:pt x="59" y="2"/>
                  </a:lnTo>
                  <a:lnTo>
                    <a:pt x="46" y="7"/>
                  </a:lnTo>
                  <a:lnTo>
                    <a:pt x="33" y="15"/>
                  </a:lnTo>
                  <a:lnTo>
                    <a:pt x="21" y="25"/>
                  </a:lnTo>
                  <a:lnTo>
                    <a:pt x="13" y="37"/>
                  </a:lnTo>
                  <a:lnTo>
                    <a:pt x="5" y="52"/>
                  </a:lnTo>
                  <a:lnTo>
                    <a:pt x="1" y="68"/>
                  </a:lnTo>
                  <a:lnTo>
                    <a:pt x="0" y="85"/>
                  </a:lnTo>
                  <a:lnTo>
                    <a:pt x="1" y="102"/>
                  </a:lnTo>
                  <a:lnTo>
                    <a:pt x="5" y="118"/>
                  </a:lnTo>
                  <a:lnTo>
                    <a:pt x="13" y="132"/>
                  </a:lnTo>
                  <a:lnTo>
                    <a:pt x="21" y="144"/>
                  </a:lnTo>
                  <a:lnTo>
                    <a:pt x="33" y="155"/>
                  </a:lnTo>
                  <a:lnTo>
                    <a:pt x="46" y="163"/>
                  </a:lnTo>
                  <a:lnTo>
                    <a:pt x="59" y="167"/>
                  </a:lnTo>
                  <a:lnTo>
                    <a:pt x="74" y="169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" name="Rectangle 28"/>
            <xdr:cNvSpPr>
              <a:spLocks noChangeArrowheads="1"/>
            </xdr:cNvSpPr>
          </xdr:nvSpPr>
          <xdr:spPr bwMode="auto">
            <a:xfrm>
              <a:off x="1188" y="208"/>
              <a:ext cx="4" cy="9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30" name="Freeform 29"/>
            <xdr:cNvSpPr>
              <a:spLocks/>
            </xdr:cNvSpPr>
          </xdr:nvSpPr>
          <xdr:spPr bwMode="auto">
            <a:xfrm>
              <a:off x="1157" y="252"/>
              <a:ext cx="36" cy="74"/>
            </a:xfrm>
            <a:custGeom>
              <a:avLst/>
              <a:gdLst>
                <a:gd name="T0" fmla="*/ 347 w 399"/>
                <a:gd name="T1" fmla="*/ 92 h 814"/>
                <a:gd name="T2" fmla="*/ 399 w 399"/>
                <a:gd name="T3" fmla="*/ 56 h 814"/>
                <a:gd name="T4" fmla="*/ 357 w 399"/>
                <a:gd name="T5" fmla="*/ 5 h 814"/>
                <a:gd name="T6" fmla="*/ 330 w 399"/>
                <a:gd name="T7" fmla="*/ 5 h 814"/>
                <a:gd name="T8" fmla="*/ 366 w 399"/>
                <a:gd name="T9" fmla="*/ 51 h 814"/>
                <a:gd name="T10" fmla="*/ 315 w 399"/>
                <a:gd name="T11" fmla="*/ 88 h 814"/>
                <a:gd name="T12" fmla="*/ 316 w 399"/>
                <a:gd name="T13" fmla="*/ 90 h 814"/>
                <a:gd name="T14" fmla="*/ 321 w 399"/>
                <a:gd name="T15" fmla="*/ 94 h 814"/>
                <a:gd name="T16" fmla="*/ 326 w 399"/>
                <a:gd name="T17" fmla="*/ 100 h 814"/>
                <a:gd name="T18" fmla="*/ 332 w 399"/>
                <a:gd name="T19" fmla="*/ 107 h 814"/>
                <a:gd name="T20" fmla="*/ 339 w 399"/>
                <a:gd name="T21" fmla="*/ 114 h 814"/>
                <a:gd name="T22" fmla="*/ 344 w 399"/>
                <a:gd name="T23" fmla="*/ 120 h 814"/>
                <a:gd name="T24" fmla="*/ 347 w 399"/>
                <a:gd name="T25" fmla="*/ 125 h 814"/>
                <a:gd name="T26" fmla="*/ 348 w 399"/>
                <a:gd name="T27" fmla="*/ 126 h 814"/>
                <a:gd name="T28" fmla="*/ 173 w 399"/>
                <a:gd name="T29" fmla="*/ 231 h 814"/>
                <a:gd name="T30" fmla="*/ 49 w 399"/>
                <a:gd name="T31" fmla="*/ 124 h 814"/>
                <a:gd name="T32" fmla="*/ 77 w 399"/>
                <a:gd name="T33" fmla="*/ 87 h 814"/>
                <a:gd name="T34" fmla="*/ 31 w 399"/>
                <a:gd name="T35" fmla="*/ 52 h 814"/>
                <a:gd name="T36" fmla="*/ 58 w 399"/>
                <a:gd name="T37" fmla="*/ 0 h 814"/>
                <a:gd name="T38" fmla="*/ 34 w 399"/>
                <a:gd name="T39" fmla="*/ 2 h 814"/>
                <a:gd name="T40" fmla="*/ 0 w 399"/>
                <a:gd name="T41" fmla="*/ 57 h 814"/>
                <a:gd name="T42" fmla="*/ 48 w 399"/>
                <a:gd name="T43" fmla="*/ 91 h 814"/>
                <a:gd name="T44" fmla="*/ 12 w 399"/>
                <a:gd name="T45" fmla="*/ 128 h 814"/>
                <a:gd name="T46" fmla="*/ 157 w 399"/>
                <a:gd name="T47" fmla="*/ 249 h 814"/>
                <a:gd name="T48" fmla="*/ 157 w 399"/>
                <a:gd name="T49" fmla="*/ 814 h 814"/>
                <a:gd name="T50" fmla="*/ 188 w 399"/>
                <a:gd name="T51" fmla="*/ 814 h 814"/>
                <a:gd name="T52" fmla="*/ 188 w 399"/>
                <a:gd name="T53" fmla="*/ 254 h 814"/>
                <a:gd name="T54" fmla="*/ 199 w 399"/>
                <a:gd name="T55" fmla="*/ 247 h 814"/>
                <a:gd name="T56" fmla="*/ 212 w 399"/>
                <a:gd name="T57" fmla="*/ 240 h 814"/>
                <a:gd name="T58" fmla="*/ 225 w 399"/>
                <a:gd name="T59" fmla="*/ 233 h 814"/>
                <a:gd name="T60" fmla="*/ 240 w 399"/>
                <a:gd name="T61" fmla="*/ 223 h 814"/>
                <a:gd name="T62" fmla="*/ 257 w 399"/>
                <a:gd name="T63" fmla="*/ 213 h 814"/>
                <a:gd name="T64" fmla="*/ 273 w 399"/>
                <a:gd name="T65" fmla="*/ 204 h 814"/>
                <a:gd name="T66" fmla="*/ 290 w 399"/>
                <a:gd name="T67" fmla="*/ 193 h 814"/>
                <a:gd name="T68" fmla="*/ 307 w 399"/>
                <a:gd name="T69" fmla="*/ 184 h 814"/>
                <a:gd name="T70" fmla="*/ 322 w 399"/>
                <a:gd name="T71" fmla="*/ 174 h 814"/>
                <a:gd name="T72" fmla="*/ 337 w 399"/>
                <a:gd name="T73" fmla="*/ 165 h 814"/>
                <a:gd name="T74" fmla="*/ 350 w 399"/>
                <a:gd name="T75" fmla="*/ 157 h 814"/>
                <a:gd name="T76" fmla="*/ 363 w 399"/>
                <a:gd name="T77" fmla="*/ 150 h 814"/>
                <a:gd name="T78" fmla="*/ 373 w 399"/>
                <a:gd name="T79" fmla="*/ 144 h 814"/>
                <a:gd name="T80" fmla="*/ 380 w 399"/>
                <a:gd name="T81" fmla="*/ 139 h 814"/>
                <a:gd name="T82" fmla="*/ 384 w 399"/>
                <a:gd name="T83" fmla="*/ 136 h 814"/>
                <a:gd name="T84" fmla="*/ 386 w 399"/>
                <a:gd name="T85" fmla="*/ 135 h 814"/>
                <a:gd name="T86" fmla="*/ 347 w 399"/>
                <a:gd name="T87" fmla="*/ 92 h 8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</a:cxnLst>
              <a:rect l="0" t="0" r="r" b="b"/>
              <a:pathLst>
                <a:path w="399" h="814">
                  <a:moveTo>
                    <a:pt x="347" y="92"/>
                  </a:moveTo>
                  <a:lnTo>
                    <a:pt x="399" y="56"/>
                  </a:lnTo>
                  <a:lnTo>
                    <a:pt x="357" y="5"/>
                  </a:lnTo>
                  <a:lnTo>
                    <a:pt x="330" y="5"/>
                  </a:lnTo>
                  <a:lnTo>
                    <a:pt x="366" y="51"/>
                  </a:lnTo>
                  <a:lnTo>
                    <a:pt x="315" y="88"/>
                  </a:lnTo>
                  <a:lnTo>
                    <a:pt x="316" y="90"/>
                  </a:lnTo>
                  <a:lnTo>
                    <a:pt x="321" y="94"/>
                  </a:lnTo>
                  <a:lnTo>
                    <a:pt x="326" y="100"/>
                  </a:lnTo>
                  <a:lnTo>
                    <a:pt x="332" y="107"/>
                  </a:lnTo>
                  <a:lnTo>
                    <a:pt x="339" y="114"/>
                  </a:lnTo>
                  <a:lnTo>
                    <a:pt x="344" y="120"/>
                  </a:lnTo>
                  <a:lnTo>
                    <a:pt x="347" y="125"/>
                  </a:lnTo>
                  <a:lnTo>
                    <a:pt x="348" y="126"/>
                  </a:lnTo>
                  <a:lnTo>
                    <a:pt x="173" y="231"/>
                  </a:lnTo>
                  <a:lnTo>
                    <a:pt x="49" y="124"/>
                  </a:lnTo>
                  <a:lnTo>
                    <a:pt x="77" y="87"/>
                  </a:lnTo>
                  <a:lnTo>
                    <a:pt x="31" y="52"/>
                  </a:lnTo>
                  <a:lnTo>
                    <a:pt x="58" y="0"/>
                  </a:lnTo>
                  <a:lnTo>
                    <a:pt x="34" y="2"/>
                  </a:lnTo>
                  <a:lnTo>
                    <a:pt x="0" y="57"/>
                  </a:lnTo>
                  <a:lnTo>
                    <a:pt x="48" y="91"/>
                  </a:lnTo>
                  <a:lnTo>
                    <a:pt x="12" y="128"/>
                  </a:lnTo>
                  <a:lnTo>
                    <a:pt x="157" y="249"/>
                  </a:lnTo>
                  <a:lnTo>
                    <a:pt x="157" y="814"/>
                  </a:lnTo>
                  <a:lnTo>
                    <a:pt x="188" y="814"/>
                  </a:lnTo>
                  <a:lnTo>
                    <a:pt x="188" y="254"/>
                  </a:lnTo>
                  <a:lnTo>
                    <a:pt x="199" y="247"/>
                  </a:lnTo>
                  <a:lnTo>
                    <a:pt x="212" y="240"/>
                  </a:lnTo>
                  <a:lnTo>
                    <a:pt x="225" y="233"/>
                  </a:lnTo>
                  <a:lnTo>
                    <a:pt x="240" y="223"/>
                  </a:lnTo>
                  <a:lnTo>
                    <a:pt x="257" y="213"/>
                  </a:lnTo>
                  <a:lnTo>
                    <a:pt x="273" y="204"/>
                  </a:lnTo>
                  <a:lnTo>
                    <a:pt x="290" y="193"/>
                  </a:lnTo>
                  <a:lnTo>
                    <a:pt x="307" y="184"/>
                  </a:lnTo>
                  <a:lnTo>
                    <a:pt x="322" y="174"/>
                  </a:lnTo>
                  <a:lnTo>
                    <a:pt x="337" y="165"/>
                  </a:lnTo>
                  <a:lnTo>
                    <a:pt x="350" y="157"/>
                  </a:lnTo>
                  <a:lnTo>
                    <a:pt x="363" y="150"/>
                  </a:lnTo>
                  <a:lnTo>
                    <a:pt x="373" y="144"/>
                  </a:lnTo>
                  <a:lnTo>
                    <a:pt x="380" y="139"/>
                  </a:lnTo>
                  <a:lnTo>
                    <a:pt x="384" y="136"/>
                  </a:lnTo>
                  <a:lnTo>
                    <a:pt x="386" y="135"/>
                  </a:lnTo>
                  <a:lnTo>
                    <a:pt x="347" y="92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" name="Freeform 30"/>
            <xdr:cNvSpPr>
              <a:spLocks/>
            </xdr:cNvSpPr>
          </xdr:nvSpPr>
          <xdr:spPr bwMode="auto">
            <a:xfrm>
              <a:off x="1150" y="307"/>
              <a:ext cx="16" cy="6"/>
            </a:xfrm>
            <a:custGeom>
              <a:avLst/>
              <a:gdLst>
                <a:gd name="T0" fmla="*/ 177 w 177"/>
                <a:gd name="T1" fmla="*/ 29 h 59"/>
                <a:gd name="T2" fmla="*/ 173 w 177"/>
                <a:gd name="T3" fmla="*/ 0 h 59"/>
                <a:gd name="T4" fmla="*/ 0 w 177"/>
                <a:gd name="T5" fmla="*/ 29 h 59"/>
                <a:gd name="T6" fmla="*/ 4 w 177"/>
                <a:gd name="T7" fmla="*/ 59 h 59"/>
                <a:gd name="T8" fmla="*/ 177 w 177"/>
                <a:gd name="T9" fmla="*/ 29 h 5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77" h="59">
                  <a:moveTo>
                    <a:pt x="177" y="29"/>
                  </a:moveTo>
                  <a:lnTo>
                    <a:pt x="173" y="0"/>
                  </a:lnTo>
                  <a:lnTo>
                    <a:pt x="0" y="29"/>
                  </a:lnTo>
                  <a:lnTo>
                    <a:pt x="4" y="59"/>
                  </a:lnTo>
                  <a:lnTo>
                    <a:pt x="177" y="29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" name="Freeform 31"/>
            <xdr:cNvSpPr>
              <a:spLocks/>
            </xdr:cNvSpPr>
          </xdr:nvSpPr>
          <xdr:spPr bwMode="auto">
            <a:xfrm>
              <a:off x="1185" y="308"/>
              <a:ext cx="16" cy="5"/>
            </a:xfrm>
            <a:custGeom>
              <a:avLst/>
              <a:gdLst>
                <a:gd name="T0" fmla="*/ 0 w 179"/>
                <a:gd name="T1" fmla="*/ 30 h 58"/>
                <a:gd name="T2" fmla="*/ 5 w 179"/>
                <a:gd name="T3" fmla="*/ 0 h 58"/>
                <a:gd name="T4" fmla="*/ 179 w 179"/>
                <a:gd name="T5" fmla="*/ 28 h 58"/>
                <a:gd name="T6" fmla="*/ 174 w 179"/>
                <a:gd name="T7" fmla="*/ 58 h 58"/>
                <a:gd name="T8" fmla="*/ 0 w 179"/>
                <a:gd name="T9" fmla="*/ 30 h 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79" h="58">
                  <a:moveTo>
                    <a:pt x="0" y="30"/>
                  </a:moveTo>
                  <a:lnTo>
                    <a:pt x="5" y="0"/>
                  </a:lnTo>
                  <a:lnTo>
                    <a:pt x="179" y="28"/>
                  </a:lnTo>
                  <a:lnTo>
                    <a:pt x="174" y="58"/>
                  </a:lnTo>
                  <a:lnTo>
                    <a:pt x="0" y="3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" name="Freeform 32"/>
            <xdr:cNvSpPr>
              <a:spLocks/>
            </xdr:cNvSpPr>
          </xdr:nvSpPr>
          <xdr:spPr bwMode="auto">
            <a:xfrm>
              <a:off x="1132" y="282"/>
              <a:ext cx="13" cy="6"/>
            </a:xfrm>
            <a:custGeom>
              <a:avLst/>
              <a:gdLst>
                <a:gd name="T0" fmla="*/ 79 w 145"/>
                <a:gd name="T1" fmla="*/ 65 h 68"/>
                <a:gd name="T2" fmla="*/ 94 w 145"/>
                <a:gd name="T3" fmla="*/ 61 h 68"/>
                <a:gd name="T4" fmla="*/ 107 w 145"/>
                <a:gd name="T5" fmla="*/ 57 h 68"/>
                <a:gd name="T6" fmla="*/ 118 w 145"/>
                <a:gd name="T7" fmla="*/ 50 h 68"/>
                <a:gd name="T8" fmla="*/ 129 w 145"/>
                <a:gd name="T9" fmla="*/ 44 h 68"/>
                <a:gd name="T10" fmla="*/ 136 w 145"/>
                <a:gd name="T11" fmla="*/ 38 h 68"/>
                <a:gd name="T12" fmla="*/ 142 w 145"/>
                <a:gd name="T13" fmla="*/ 31 h 68"/>
                <a:gd name="T14" fmla="*/ 145 w 145"/>
                <a:gd name="T15" fmla="*/ 24 h 68"/>
                <a:gd name="T16" fmla="*/ 145 w 145"/>
                <a:gd name="T17" fmla="*/ 18 h 68"/>
                <a:gd name="T18" fmla="*/ 142 w 145"/>
                <a:gd name="T19" fmla="*/ 11 h 68"/>
                <a:gd name="T20" fmla="*/ 136 w 145"/>
                <a:gd name="T21" fmla="*/ 7 h 68"/>
                <a:gd name="T22" fmla="*/ 129 w 145"/>
                <a:gd name="T23" fmla="*/ 3 h 68"/>
                <a:gd name="T24" fmla="*/ 119 w 145"/>
                <a:gd name="T25" fmla="*/ 1 h 68"/>
                <a:gd name="T26" fmla="*/ 108 w 145"/>
                <a:gd name="T27" fmla="*/ 0 h 68"/>
                <a:gd name="T28" fmla="*/ 94 w 145"/>
                <a:gd name="T29" fmla="*/ 0 h 68"/>
                <a:gd name="T30" fmla="*/ 80 w 145"/>
                <a:gd name="T31" fmla="*/ 1 h 68"/>
                <a:gd name="T32" fmla="*/ 65 w 145"/>
                <a:gd name="T33" fmla="*/ 3 h 68"/>
                <a:gd name="T34" fmla="*/ 52 w 145"/>
                <a:gd name="T35" fmla="*/ 7 h 68"/>
                <a:gd name="T36" fmla="*/ 38 w 145"/>
                <a:gd name="T37" fmla="*/ 11 h 68"/>
                <a:gd name="T38" fmla="*/ 26 w 145"/>
                <a:gd name="T39" fmla="*/ 17 h 68"/>
                <a:gd name="T40" fmla="*/ 17 w 145"/>
                <a:gd name="T41" fmla="*/ 23 h 68"/>
                <a:gd name="T42" fmla="*/ 9 w 145"/>
                <a:gd name="T43" fmla="*/ 29 h 68"/>
                <a:gd name="T44" fmla="*/ 3 w 145"/>
                <a:gd name="T45" fmla="*/ 36 h 68"/>
                <a:gd name="T46" fmla="*/ 0 w 145"/>
                <a:gd name="T47" fmla="*/ 43 h 68"/>
                <a:gd name="T48" fmla="*/ 0 w 145"/>
                <a:gd name="T49" fmla="*/ 49 h 68"/>
                <a:gd name="T50" fmla="*/ 3 w 145"/>
                <a:gd name="T51" fmla="*/ 56 h 68"/>
                <a:gd name="T52" fmla="*/ 8 w 145"/>
                <a:gd name="T53" fmla="*/ 61 h 68"/>
                <a:gd name="T54" fmla="*/ 16 w 145"/>
                <a:gd name="T55" fmla="*/ 64 h 68"/>
                <a:gd name="T56" fmla="*/ 26 w 145"/>
                <a:gd name="T57" fmla="*/ 67 h 68"/>
                <a:gd name="T58" fmla="*/ 38 w 145"/>
                <a:gd name="T59" fmla="*/ 68 h 68"/>
                <a:gd name="T60" fmla="*/ 51 w 145"/>
                <a:gd name="T61" fmla="*/ 68 h 68"/>
                <a:gd name="T62" fmla="*/ 64 w 145"/>
                <a:gd name="T63" fmla="*/ 67 h 68"/>
                <a:gd name="T64" fmla="*/ 79 w 145"/>
                <a:gd name="T65" fmla="*/ 65 h 6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</a:cxnLst>
              <a:rect l="0" t="0" r="r" b="b"/>
              <a:pathLst>
                <a:path w="145" h="68">
                  <a:moveTo>
                    <a:pt x="79" y="65"/>
                  </a:moveTo>
                  <a:lnTo>
                    <a:pt x="94" y="61"/>
                  </a:lnTo>
                  <a:lnTo>
                    <a:pt x="107" y="57"/>
                  </a:lnTo>
                  <a:lnTo>
                    <a:pt x="118" y="50"/>
                  </a:lnTo>
                  <a:lnTo>
                    <a:pt x="129" y="44"/>
                  </a:lnTo>
                  <a:lnTo>
                    <a:pt x="136" y="38"/>
                  </a:lnTo>
                  <a:lnTo>
                    <a:pt x="142" y="31"/>
                  </a:lnTo>
                  <a:lnTo>
                    <a:pt x="145" y="24"/>
                  </a:lnTo>
                  <a:lnTo>
                    <a:pt x="145" y="18"/>
                  </a:lnTo>
                  <a:lnTo>
                    <a:pt x="142" y="11"/>
                  </a:lnTo>
                  <a:lnTo>
                    <a:pt x="136" y="7"/>
                  </a:lnTo>
                  <a:lnTo>
                    <a:pt x="129" y="3"/>
                  </a:lnTo>
                  <a:lnTo>
                    <a:pt x="119" y="1"/>
                  </a:lnTo>
                  <a:lnTo>
                    <a:pt x="108" y="0"/>
                  </a:lnTo>
                  <a:lnTo>
                    <a:pt x="94" y="0"/>
                  </a:lnTo>
                  <a:lnTo>
                    <a:pt x="80" y="1"/>
                  </a:lnTo>
                  <a:lnTo>
                    <a:pt x="65" y="3"/>
                  </a:lnTo>
                  <a:lnTo>
                    <a:pt x="52" y="7"/>
                  </a:lnTo>
                  <a:lnTo>
                    <a:pt x="38" y="11"/>
                  </a:lnTo>
                  <a:lnTo>
                    <a:pt x="26" y="17"/>
                  </a:lnTo>
                  <a:lnTo>
                    <a:pt x="17" y="23"/>
                  </a:lnTo>
                  <a:lnTo>
                    <a:pt x="9" y="29"/>
                  </a:lnTo>
                  <a:lnTo>
                    <a:pt x="3" y="36"/>
                  </a:lnTo>
                  <a:lnTo>
                    <a:pt x="0" y="43"/>
                  </a:lnTo>
                  <a:lnTo>
                    <a:pt x="0" y="49"/>
                  </a:lnTo>
                  <a:lnTo>
                    <a:pt x="3" y="56"/>
                  </a:lnTo>
                  <a:lnTo>
                    <a:pt x="8" y="61"/>
                  </a:lnTo>
                  <a:lnTo>
                    <a:pt x="16" y="64"/>
                  </a:lnTo>
                  <a:lnTo>
                    <a:pt x="26" y="67"/>
                  </a:lnTo>
                  <a:lnTo>
                    <a:pt x="38" y="68"/>
                  </a:lnTo>
                  <a:lnTo>
                    <a:pt x="51" y="68"/>
                  </a:lnTo>
                  <a:lnTo>
                    <a:pt x="64" y="67"/>
                  </a:lnTo>
                  <a:lnTo>
                    <a:pt x="79" y="65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4" name="Freeform 33"/>
            <xdr:cNvSpPr>
              <a:spLocks/>
            </xdr:cNvSpPr>
          </xdr:nvSpPr>
          <xdr:spPr bwMode="auto">
            <a:xfrm>
              <a:off x="1167" y="254"/>
              <a:ext cx="16" cy="21"/>
            </a:xfrm>
            <a:custGeom>
              <a:avLst/>
              <a:gdLst>
                <a:gd name="T0" fmla="*/ 0 w 173"/>
                <a:gd name="T1" fmla="*/ 0 h 233"/>
                <a:gd name="T2" fmla="*/ 173 w 173"/>
                <a:gd name="T3" fmla="*/ 0 h 233"/>
                <a:gd name="T4" fmla="*/ 75 w 173"/>
                <a:gd name="T5" fmla="*/ 233 h 233"/>
                <a:gd name="T6" fmla="*/ 0 w 173"/>
                <a:gd name="T7" fmla="*/ 0 h 23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73" h="233">
                  <a:moveTo>
                    <a:pt x="0" y="0"/>
                  </a:moveTo>
                  <a:lnTo>
                    <a:pt x="173" y="0"/>
                  </a:lnTo>
                  <a:lnTo>
                    <a:pt x="75" y="23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5" name="Freeform 34"/>
            <xdr:cNvSpPr>
              <a:spLocks/>
            </xdr:cNvSpPr>
          </xdr:nvSpPr>
          <xdr:spPr bwMode="auto">
            <a:xfrm>
              <a:off x="1171" y="252"/>
              <a:ext cx="7" cy="15"/>
            </a:xfrm>
            <a:custGeom>
              <a:avLst/>
              <a:gdLst>
                <a:gd name="T0" fmla="*/ 80 w 80"/>
                <a:gd name="T1" fmla="*/ 166 h 166"/>
                <a:gd name="T2" fmla="*/ 56 w 80"/>
                <a:gd name="T3" fmla="*/ 53 h 166"/>
                <a:gd name="T4" fmla="*/ 62 w 80"/>
                <a:gd name="T5" fmla="*/ 48 h 166"/>
                <a:gd name="T6" fmla="*/ 66 w 80"/>
                <a:gd name="T7" fmla="*/ 42 h 166"/>
                <a:gd name="T8" fmla="*/ 68 w 80"/>
                <a:gd name="T9" fmla="*/ 36 h 166"/>
                <a:gd name="T10" fmla="*/ 69 w 80"/>
                <a:gd name="T11" fmla="*/ 28 h 166"/>
                <a:gd name="T12" fmla="*/ 67 w 80"/>
                <a:gd name="T13" fmla="*/ 17 h 166"/>
                <a:gd name="T14" fmla="*/ 61 w 80"/>
                <a:gd name="T15" fmla="*/ 8 h 166"/>
                <a:gd name="T16" fmla="*/ 51 w 80"/>
                <a:gd name="T17" fmla="*/ 2 h 166"/>
                <a:gd name="T18" fmla="*/ 39 w 80"/>
                <a:gd name="T19" fmla="*/ 0 h 166"/>
                <a:gd name="T20" fmla="*/ 28 w 80"/>
                <a:gd name="T21" fmla="*/ 2 h 166"/>
                <a:gd name="T22" fmla="*/ 19 w 80"/>
                <a:gd name="T23" fmla="*/ 8 h 166"/>
                <a:gd name="T24" fmla="*/ 13 w 80"/>
                <a:gd name="T25" fmla="*/ 17 h 166"/>
                <a:gd name="T26" fmla="*/ 11 w 80"/>
                <a:gd name="T27" fmla="*/ 28 h 166"/>
                <a:gd name="T28" fmla="*/ 12 w 80"/>
                <a:gd name="T29" fmla="*/ 36 h 166"/>
                <a:gd name="T30" fmla="*/ 15 w 80"/>
                <a:gd name="T31" fmla="*/ 43 h 166"/>
                <a:gd name="T32" fmla="*/ 19 w 80"/>
                <a:gd name="T33" fmla="*/ 49 h 166"/>
                <a:gd name="T34" fmla="*/ 26 w 80"/>
                <a:gd name="T35" fmla="*/ 54 h 166"/>
                <a:gd name="T36" fmla="*/ 0 w 80"/>
                <a:gd name="T37" fmla="*/ 164 h 166"/>
                <a:gd name="T38" fmla="*/ 80 w 80"/>
                <a:gd name="T39" fmla="*/ 166 h 16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</a:cxnLst>
              <a:rect l="0" t="0" r="r" b="b"/>
              <a:pathLst>
                <a:path w="80" h="166">
                  <a:moveTo>
                    <a:pt x="80" y="166"/>
                  </a:moveTo>
                  <a:lnTo>
                    <a:pt x="56" y="53"/>
                  </a:lnTo>
                  <a:lnTo>
                    <a:pt x="62" y="48"/>
                  </a:lnTo>
                  <a:lnTo>
                    <a:pt x="66" y="42"/>
                  </a:lnTo>
                  <a:lnTo>
                    <a:pt x="68" y="36"/>
                  </a:lnTo>
                  <a:lnTo>
                    <a:pt x="69" y="28"/>
                  </a:lnTo>
                  <a:lnTo>
                    <a:pt x="67" y="17"/>
                  </a:lnTo>
                  <a:lnTo>
                    <a:pt x="61" y="8"/>
                  </a:lnTo>
                  <a:lnTo>
                    <a:pt x="51" y="2"/>
                  </a:lnTo>
                  <a:lnTo>
                    <a:pt x="39" y="0"/>
                  </a:lnTo>
                  <a:lnTo>
                    <a:pt x="28" y="2"/>
                  </a:lnTo>
                  <a:lnTo>
                    <a:pt x="19" y="8"/>
                  </a:lnTo>
                  <a:lnTo>
                    <a:pt x="13" y="17"/>
                  </a:lnTo>
                  <a:lnTo>
                    <a:pt x="11" y="28"/>
                  </a:lnTo>
                  <a:lnTo>
                    <a:pt x="12" y="36"/>
                  </a:lnTo>
                  <a:lnTo>
                    <a:pt x="15" y="43"/>
                  </a:lnTo>
                  <a:lnTo>
                    <a:pt x="19" y="49"/>
                  </a:lnTo>
                  <a:lnTo>
                    <a:pt x="26" y="54"/>
                  </a:lnTo>
                  <a:lnTo>
                    <a:pt x="0" y="164"/>
                  </a:lnTo>
                  <a:lnTo>
                    <a:pt x="80" y="16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6" name="Freeform 35"/>
            <xdr:cNvSpPr>
              <a:spLocks/>
            </xdr:cNvSpPr>
          </xdr:nvSpPr>
          <xdr:spPr bwMode="auto">
            <a:xfrm>
              <a:off x="1161" y="262"/>
              <a:ext cx="39" cy="42"/>
            </a:xfrm>
            <a:custGeom>
              <a:avLst/>
              <a:gdLst>
                <a:gd name="T0" fmla="*/ 327 w 429"/>
                <a:gd name="T1" fmla="*/ 0 h 464"/>
                <a:gd name="T2" fmla="*/ 393 w 429"/>
                <a:gd name="T3" fmla="*/ 25 h 464"/>
                <a:gd name="T4" fmla="*/ 429 w 429"/>
                <a:gd name="T5" fmla="*/ 442 h 464"/>
                <a:gd name="T6" fmla="*/ 87 w 429"/>
                <a:gd name="T7" fmla="*/ 464 h 464"/>
                <a:gd name="T8" fmla="*/ 51 w 429"/>
                <a:gd name="T9" fmla="*/ 427 h 464"/>
                <a:gd name="T10" fmla="*/ 0 w 429"/>
                <a:gd name="T11" fmla="*/ 23 h 464"/>
                <a:gd name="T12" fmla="*/ 327 w 429"/>
                <a:gd name="T13" fmla="*/ 0 h 4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429" h="464">
                  <a:moveTo>
                    <a:pt x="327" y="0"/>
                  </a:moveTo>
                  <a:lnTo>
                    <a:pt x="393" y="25"/>
                  </a:lnTo>
                  <a:lnTo>
                    <a:pt x="429" y="442"/>
                  </a:lnTo>
                  <a:lnTo>
                    <a:pt x="87" y="464"/>
                  </a:lnTo>
                  <a:lnTo>
                    <a:pt x="51" y="427"/>
                  </a:lnTo>
                  <a:lnTo>
                    <a:pt x="0" y="23"/>
                  </a:lnTo>
                  <a:lnTo>
                    <a:pt x="327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" name="Freeform 36"/>
            <xdr:cNvSpPr>
              <a:spLocks/>
            </xdr:cNvSpPr>
          </xdr:nvSpPr>
          <xdr:spPr bwMode="auto">
            <a:xfrm>
              <a:off x="1165" y="266"/>
              <a:ext cx="33" cy="35"/>
            </a:xfrm>
            <a:custGeom>
              <a:avLst/>
              <a:gdLst>
                <a:gd name="T0" fmla="*/ 310 w 356"/>
                <a:gd name="T1" fmla="*/ 0 h 387"/>
                <a:gd name="T2" fmla="*/ 356 w 356"/>
                <a:gd name="T3" fmla="*/ 366 h 387"/>
                <a:gd name="T4" fmla="*/ 40 w 356"/>
                <a:gd name="T5" fmla="*/ 387 h 387"/>
                <a:gd name="T6" fmla="*/ 0 w 356"/>
                <a:gd name="T7" fmla="*/ 21 h 387"/>
                <a:gd name="T8" fmla="*/ 310 w 356"/>
                <a:gd name="T9" fmla="*/ 0 h 38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56" h="387">
                  <a:moveTo>
                    <a:pt x="310" y="0"/>
                  </a:moveTo>
                  <a:lnTo>
                    <a:pt x="356" y="366"/>
                  </a:lnTo>
                  <a:lnTo>
                    <a:pt x="40" y="387"/>
                  </a:lnTo>
                  <a:lnTo>
                    <a:pt x="0" y="21"/>
                  </a:lnTo>
                  <a:lnTo>
                    <a:pt x="310" y="0"/>
                  </a:lnTo>
                  <a:close/>
                </a:path>
              </a:pathLst>
            </a:custGeom>
            <a:solidFill>
              <a:srgbClr val="5BE8F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" name="Freeform 37"/>
            <xdr:cNvSpPr>
              <a:spLocks/>
            </xdr:cNvSpPr>
          </xdr:nvSpPr>
          <xdr:spPr bwMode="auto">
            <a:xfrm>
              <a:off x="1163" y="263"/>
              <a:ext cx="29" cy="3"/>
            </a:xfrm>
            <a:custGeom>
              <a:avLst/>
              <a:gdLst>
                <a:gd name="T0" fmla="*/ 297 w 322"/>
                <a:gd name="T1" fmla="*/ 0 h 30"/>
                <a:gd name="T2" fmla="*/ 322 w 322"/>
                <a:gd name="T3" fmla="*/ 7 h 30"/>
                <a:gd name="T4" fmla="*/ 19 w 322"/>
                <a:gd name="T5" fmla="*/ 30 h 30"/>
                <a:gd name="T6" fmla="*/ 0 w 322"/>
                <a:gd name="T7" fmla="*/ 21 h 30"/>
                <a:gd name="T8" fmla="*/ 297 w 322"/>
                <a:gd name="T9" fmla="*/ 0 h 3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22" h="30">
                  <a:moveTo>
                    <a:pt x="297" y="0"/>
                  </a:moveTo>
                  <a:lnTo>
                    <a:pt x="322" y="7"/>
                  </a:lnTo>
                  <a:lnTo>
                    <a:pt x="19" y="30"/>
                  </a:lnTo>
                  <a:lnTo>
                    <a:pt x="0" y="21"/>
                  </a:lnTo>
                  <a:lnTo>
                    <a:pt x="297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9" name="Freeform 38"/>
            <xdr:cNvSpPr>
              <a:spLocks/>
            </xdr:cNvSpPr>
          </xdr:nvSpPr>
          <xdr:spPr bwMode="auto">
            <a:xfrm>
              <a:off x="1161" y="277"/>
              <a:ext cx="47" cy="21"/>
            </a:xfrm>
            <a:custGeom>
              <a:avLst/>
              <a:gdLst>
                <a:gd name="T0" fmla="*/ 202 w 517"/>
                <a:gd name="T1" fmla="*/ 229 h 229"/>
                <a:gd name="T2" fmla="*/ 230 w 517"/>
                <a:gd name="T3" fmla="*/ 225 h 229"/>
                <a:gd name="T4" fmla="*/ 273 w 517"/>
                <a:gd name="T5" fmla="*/ 215 h 229"/>
                <a:gd name="T6" fmla="*/ 323 w 517"/>
                <a:gd name="T7" fmla="*/ 203 h 229"/>
                <a:gd name="T8" fmla="*/ 377 w 517"/>
                <a:gd name="T9" fmla="*/ 186 h 229"/>
                <a:gd name="T10" fmla="*/ 429 w 517"/>
                <a:gd name="T11" fmla="*/ 167 h 229"/>
                <a:gd name="T12" fmla="*/ 474 w 517"/>
                <a:gd name="T13" fmla="*/ 147 h 229"/>
                <a:gd name="T14" fmla="*/ 507 w 517"/>
                <a:gd name="T15" fmla="*/ 126 h 229"/>
                <a:gd name="T16" fmla="*/ 421 w 517"/>
                <a:gd name="T17" fmla="*/ 0 h 229"/>
                <a:gd name="T18" fmla="*/ 411 w 517"/>
                <a:gd name="T19" fmla="*/ 18 h 229"/>
                <a:gd name="T20" fmla="*/ 400 w 517"/>
                <a:gd name="T21" fmla="*/ 30 h 229"/>
                <a:gd name="T22" fmla="*/ 386 w 517"/>
                <a:gd name="T23" fmla="*/ 41 h 229"/>
                <a:gd name="T24" fmla="*/ 368 w 517"/>
                <a:gd name="T25" fmla="*/ 49 h 229"/>
                <a:gd name="T26" fmla="*/ 351 w 517"/>
                <a:gd name="T27" fmla="*/ 58 h 229"/>
                <a:gd name="T28" fmla="*/ 330 w 517"/>
                <a:gd name="T29" fmla="*/ 67 h 229"/>
                <a:gd name="T30" fmla="*/ 304 w 517"/>
                <a:gd name="T31" fmla="*/ 76 h 229"/>
                <a:gd name="T32" fmla="*/ 278 w 517"/>
                <a:gd name="T33" fmla="*/ 84 h 229"/>
                <a:gd name="T34" fmla="*/ 249 w 517"/>
                <a:gd name="T35" fmla="*/ 91 h 229"/>
                <a:gd name="T36" fmla="*/ 222 w 517"/>
                <a:gd name="T37" fmla="*/ 96 h 229"/>
                <a:gd name="T38" fmla="*/ 195 w 517"/>
                <a:gd name="T39" fmla="*/ 99 h 229"/>
                <a:gd name="T40" fmla="*/ 171 w 517"/>
                <a:gd name="T41" fmla="*/ 100 h 229"/>
                <a:gd name="T42" fmla="*/ 150 w 517"/>
                <a:gd name="T43" fmla="*/ 64 h 229"/>
                <a:gd name="T44" fmla="*/ 128 w 517"/>
                <a:gd name="T45" fmla="*/ 36 h 229"/>
                <a:gd name="T46" fmla="*/ 103 w 517"/>
                <a:gd name="T47" fmla="*/ 20 h 229"/>
                <a:gd name="T48" fmla="*/ 78 w 517"/>
                <a:gd name="T49" fmla="*/ 20 h 229"/>
                <a:gd name="T50" fmla="*/ 69 w 517"/>
                <a:gd name="T51" fmla="*/ 59 h 229"/>
                <a:gd name="T52" fmla="*/ 74 w 517"/>
                <a:gd name="T53" fmla="*/ 95 h 229"/>
                <a:gd name="T54" fmla="*/ 23 w 517"/>
                <a:gd name="T55" fmla="*/ 224 h 229"/>
                <a:gd name="T56" fmla="*/ 59 w 517"/>
                <a:gd name="T57" fmla="*/ 225 h 229"/>
                <a:gd name="T58" fmla="*/ 104 w 517"/>
                <a:gd name="T59" fmla="*/ 224 h 229"/>
                <a:gd name="T60" fmla="*/ 149 w 517"/>
                <a:gd name="T61" fmla="*/ 219 h 229"/>
                <a:gd name="T62" fmla="*/ 183 w 517"/>
                <a:gd name="T63" fmla="*/ 209 h 2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</a:cxnLst>
              <a:rect l="0" t="0" r="r" b="b"/>
              <a:pathLst>
                <a:path w="517" h="229">
                  <a:moveTo>
                    <a:pt x="193" y="229"/>
                  </a:moveTo>
                  <a:lnTo>
                    <a:pt x="202" y="229"/>
                  </a:lnTo>
                  <a:lnTo>
                    <a:pt x="214" y="228"/>
                  </a:lnTo>
                  <a:lnTo>
                    <a:pt x="230" y="225"/>
                  </a:lnTo>
                  <a:lnTo>
                    <a:pt x="250" y="221"/>
                  </a:lnTo>
                  <a:lnTo>
                    <a:pt x="273" y="215"/>
                  </a:lnTo>
                  <a:lnTo>
                    <a:pt x="297" y="209"/>
                  </a:lnTo>
                  <a:lnTo>
                    <a:pt x="323" y="203"/>
                  </a:lnTo>
                  <a:lnTo>
                    <a:pt x="350" y="194"/>
                  </a:lnTo>
                  <a:lnTo>
                    <a:pt x="377" y="186"/>
                  </a:lnTo>
                  <a:lnTo>
                    <a:pt x="404" y="176"/>
                  </a:lnTo>
                  <a:lnTo>
                    <a:pt x="429" y="167"/>
                  </a:lnTo>
                  <a:lnTo>
                    <a:pt x="453" y="156"/>
                  </a:lnTo>
                  <a:lnTo>
                    <a:pt x="474" y="147"/>
                  </a:lnTo>
                  <a:lnTo>
                    <a:pt x="492" y="136"/>
                  </a:lnTo>
                  <a:lnTo>
                    <a:pt x="507" y="126"/>
                  </a:lnTo>
                  <a:lnTo>
                    <a:pt x="517" y="115"/>
                  </a:lnTo>
                  <a:lnTo>
                    <a:pt x="421" y="0"/>
                  </a:lnTo>
                  <a:lnTo>
                    <a:pt x="416" y="10"/>
                  </a:lnTo>
                  <a:lnTo>
                    <a:pt x="411" y="18"/>
                  </a:lnTo>
                  <a:lnTo>
                    <a:pt x="405" y="25"/>
                  </a:lnTo>
                  <a:lnTo>
                    <a:pt x="400" y="30"/>
                  </a:lnTo>
                  <a:lnTo>
                    <a:pt x="393" y="36"/>
                  </a:lnTo>
                  <a:lnTo>
                    <a:pt x="386" y="41"/>
                  </a:lnTo>
                  <a:lnTo>
                    <a:pt x="377" y="45"/>
                  </a:lnTo>
                  <a:lnTo>
                    <a:pt x="368" y="49"/>
                  </a:lnTo>
                  <a:lnTo>
                    <a:pt x="361" y="54"/>
                  </a:lnTo>
                  <a:lnTo>
                    <a:pt x="351" y="58"/>
                  </a:lnTo>
                  <a:lnTo>
                    <a:pt x="340" y="62"/>
                  </a:lnTo>
                  <a:lnTo>
                    <a:pt x="330" y="67"/>
                  </a:lnTo>
                  <a:lnTo>
                    <a:pt x="317" y="72"/>
                  </a:lnTo>
                  <a:lnTo>
                    <a:pt x="304" y="76"/>
                  </a:lnTo>
                  <a:lnTo>
                    <a:pt x="292" y="80"/>
                  </a:lnTo>
                  <a:lnTo>
                    <a:pt x="278" y="84"/>
                  </a:lnTo>
                  <a:lnTo>
                    <a:pt x="264" y="88"/>
                  </a:lnTo>
                  <a:lnTo>
                    <a:pt x="249" y="91"/>
                  </a:lnTo>
                  <a:lnTo>
                    <a:pt x="236" y="94"/>
                  </a:lnTo>
                  <a:lnTo>
                    <a:pt x="222" y="96"/>
                  </a:lnTo>
                  <a:lnTo>
                    <a:pt x="208" y="98"/>
                  </a:lnTo>
                  <a:lnTo>
                    <a:pt x="195" y="99"/>
                  </a:lnTo>
                  <a:lnTo>
                    <a:pt x="183" y="100"/>
                  </a:lnTo>
                  <a:lnTo>
                    <a:pt x="171" y="100"/>
                  </a:lnTo>
                  <a:lnTo>
                    <a:pt x="160" y="81"/>
                  </a:lnTo>
                  <a:lnTo>
                    <a:pt x="150" y="64"/>
                  </a:lnTo>
                  <a:lnTo>
                    <a:pt x="138" y="49"/>
                  </a:lnTo>
                  <a:lnTo>
                    <a:pt x="128" y="36"/>
                  </a:lnTo>
                  <a:lnTo>
                    <a:pt x="116" y="26"/>
                  </a:lnTo>
                  <a:lnTo>
                    <a:pt x="103" y="20"/>
                  </a:lnTo>
                  <a:lnTo>
                    <a:pt x="91" y="18"/>
                  </a:lnTo>
                  <a:lnTo>
                    <a:pt x="78" y="20"/>
                  </a:lnTo>
                  <a:lnTo>
                    <a:pt x="71" y="34"/>
                  </a:lnTo>
                  <a:lnTo>
                    <a:pt x="69" y="59"/>
                  </a:lnTo>
                  <a:lnTo>
                    <a:pt x="72" y="84"/>
                  </a:lnTo>
                  <a:lnTo>
                    <a:pt x="74" y="95"/>
                  </a:lnTo>
                  <a:lnTo>
                    <a:pt x="0" y="96"/>
                  </a:lnTo>
                  <a:lnTo>
                    <a:pt x="23" y="224"/>
                  </a:lnTo>
                  <a:lnTo>
                    <a:pt x="39" y="225"/>
                  </a:lnTo>
                  <a:lnTo>
                    <a:pt x="59" y="225"/>
                  </a:lnTo>
                  <a:lnTo>
                    <a:pt x="81" y="225"/>
                  </a:lnTo>
                  <a:lnTo>
                    <a:pt x="104" y="224"/>
                  </a:lnTo>
                  <a:lnTo>
                    <a:pt x="127" y="222"/>
                  </a:lnTo>
                  <a:lnTo>
                    <a:pt x="149" y="219"/>
                  </a:lnTo>
                  <a:lnTo>
                    <a:pt x="168" y="214"/>
                  </a:lnTo>
                  <a:lnTo>
                    <a:pt x="183" y="209"/>
                  </a:lnTo>
                  <a:lnTo>
                    <a:pt x="193" y="229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0" name="Freeform 39"/>
            <xdr:cNvSpPr>
              <a:spLocks/>
            </xdr:cNvSpPr>
          </xdr:nvSpPr>
          <xdr:spPr bwMode="auto">
            <a:xfrm>
              <a:off x="1178" y="273"/>
              <a:ext cx="32" cy="22"/>
            </a:xfrm>
            <a:custGeom>
              <a:avLst/>
              <a:gdLst>
                <a:gd name="T0" fmla="*/ 28 w 356"/>
                <a:gd name="T1" fmla="*/ 238 h 238"/>
                <a:gd name="T2" fmla="*/ 43 w 356"/>
                <a:gd name="T3" fmla="*/ 238 h 238"/>
                <a:gd name="T4" fmla="*/ 60 w 356"/>
                <a:gd name="T5" fmla="*/ 236 h 238"/>
                <a:gd name="T6" fmla="*/ 78 w 356"/>
                <a:gd name="T7" fmla="*/ 233 h 238"/>
                <a:gd name="T8" fmla="*/ 98 w 356"/>
                <a:gd name="T9" fmla="*/ 229 h 238"/>
                <a:gd name="T10" fmla="*/ 119 w 356"/>
                <a:gd name="T11" fmla="*/ 224 h 238"/>
                <a:gd name="T12" fmla="*/ 142 w 356"/>
                <a:gd name="T13" fmla="*/ 217 h 238"/>
                <a:gd name="T14" fmla="*/ 164 w 356"/>
                <a:gd name="T15" fmla="*/ 211 h 238"/>
                <a:gd name="T16" fmla="*/ 186 w 356"/>
                <a:gd name="T17" fmla="*/ 203 h 238"/>
                <a:gd name="T18" fmla="*/ 208 w 356"/>
                <a:gd name="T19" fmla="*/ 196 h 238"/>
                <a:gd name="T20" fmla="*/ 228 w 356"/>
                <a:gd name="T21" fmla="*/ 188 h 238"/>
                <a:gd name="T22" fmla="*/ 248 w 356"/>
                <a:gd name="T23" fmla="*/ 179 h 238"/>
                <a:gd name="T24" fmla="*/ 268 w 356"/>
                <a:gd name="T25" fmla="*/ 171 h 238"/>
                <a:gd name="T26" fmla="*/ 283 w 356"/>
                <a:gd name="T27" fmla="*/ 162 h 238"/>
                <a:gd name="T28" fmla="*/ 298 w 356"/>
                <a:gd name="T29" fmla="*/ 155 h 238"/>
                <a:gd name="T30" fmla="*/ 310 w 356"/>
                <a:gd name="T31" fmla="*/ 147 h 238"/>
                <a:gd name="T32" fmla="*/ 318 w 356"/>
                <a:gd name="T33" fmla="*/ 140 h 238"/>
                <a:gd name="T34" fmla="*/ 328 w 356"/>
                <a:gd name="T35" fmla="*/ 128 h 238"/>
                <a:gd name="T36" fmla="*/ 337 w 356"/>
                <a:gd name="T37" fmla="*/ 113 h 238"/>
                <a:gd name="T38" fmla="*/ 345 w 356"/>
                <a:gd name="T39" fmla="*/ 96 h 238"/>
                <a:gd name="T40" fmla="*/ 351 w 356"/>
                <a:gd name="T41" fmla="*/ 77 h 238"/>
                <a:gd name="T42" fmla="*/ 354 w 356"/>
                <a:gd name="T43" fmla="*/ 57 h 238"/>
                <a:gd name="T44" fmla="*/ 356 w 356"/>
                <a:gd name="T45" fmla="*/ 36 h 238"/>
                <a:gd name="T46" fmla="*/ 354 w 356"/>
                <a:gd name="T47" fmla="*/ 17 h 238"/>
                <a:gd name="T48" fmla="*/ 350 w 356"/>
                <a:gd name="T49" fmla="*/ 0 h 238"/>
                <a:gd name="T50" fmla="*/ 259 w 356"/>
                <a:gd name="T51" fmla="*/ 39 h 238"/>
                <a:gd name="T52" fmla="*/ 260 w 356"/>
                <a:gd name="T53" fmla="*/ 48 h 238"/>
                <a:gd name="T54" fmla="*/ 258 w 356"/>
                <a:gd name="T55" fmla="*/ 58 h 238"/>
                <a:gd name="T56" fmla="*/ 254 w 356"/>
                <a:gd name="T57" fmla="*/ 67 h 238"/>
                <a:gd name="T58" fmla="*/ 247 w 356"/>
                <a:gd name="T59" fmla="*/ 77 h 238"/>
                <a:gd name="T60" fmla="*/ 242 w 356"/>
                <a:gd name="T61" fmla="*/ 86 h 238"/>
                <a:gd name="T62" fmla="*/ 236 w 356"/>
                <a:gd name="T63" fmla="*/ 92 h 238"/>
                <a:gd name="T64" fmla="*/ 232 w 356"/>
                <a:gd name="T65" fmla="*/ 98 h 238"/>
                <a:gd name="T66" fmla="*/ 228 w 356"/>
                <a:gd name="T67" fmla="*/ 100 h 238"/>
                <a:gd name="T68" fmla="*/ 210 w 356"/>
                <a:gd name="T69" fmla="*/ 108 h 238"/>
                <a:gd name="T70" fmla="*/ 193 w 356"/>
                <a:gd name="T71" fmla="*/ 116 h 238"/>
                <a:gd name="T72" fmla="*/ 177 w 356"/>
                <a:gd name="T73" fmla="*/ 123 h 238"/>
                <a:gd name="T74" fmla="*/ 160 w 356"/>
                <a:gd name="T75" fmla="*/ 129 h 238"/>
                <a:gd name="T76" fmla="*/ 143 w 356"/>
                <a:gd name="T77" fmla="*/ 136 h 238"/>
                <a:gd name="T78" fmla="*/ 127 w 356"/>
                <a:gd name="T79" fmla="*/ 141 h 238"/>
                <a:gd name="T80" fmla="*/ 111 w 356"/>
                <a:gd name="T81" fmla="*/ 145 h 238"/>
                <a:gd name="T82" fmla="*/ 95 w 356"/>
                <a:gd name="T83" fmla="*/ 150 h 238"/>
                <a:gd name="T84" fmla="*/ 81 w 356"/>
                <a:gd name="T85" fmla="*/ 153 h 238"/>
                <a:gd name="T86" fmla="*/ 66 w 356"/>
                <a:gd name="T87" fmla="*/ 156 h 238"/>
                <a:gd name="T88" fmla="*/ 54 w 356"/>
                <a:gd name="T89" fmla="*/ 158 h 238"/>
                <a:gd name="T90" fmla="*/ 41 w 356"/>
                <a:gd name="T91" fmla="*/ 160 h 238"/>
                <a:gd name="T92" fmla="*/ 29 w 356"/>
                <a:gd name="T93" fmla="*/ 161 h 238"/>
                <a:gd name="T94" fmla="*/ 19 w 356"/>
                <a:gd name="T95" fmla="*/ 162 h 238"/>
                <a:gd name="T96" fmla="*/ 8 w 356"/>
                <a:gd name="T97" fmla="*/ 163 h 238"/>
                <a:gd name="T98" fmla="*/ 0 w 356"/>
                <a:gd name="T99" fmla="*/ 163 h 238"/>
                <a:gd name="T100" fmla="*/ 28 w 356"/>
                <a:gd name="T101" fmla="*/ 238 h 23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</a:cxnLst>
              <a:rect l="0" t="0" r="r" b="b"/>
              <a:pathLst>
                <a:path w="356" h="238">
                  <a:moveTo>
                    <a:pt x="28" y="238"/>
                  </a:moveTo>
                  <a:lnTo>
                    <a:pt x="43" y="238"/>
                  </a:lnTo>
                  <a:lnTo>
                    <a:pt x="60" y="236"/>
                  </a:lnTo>
                  <a:lnTo>
                    <a:pt x="78" y="233"/>
                  </a:lnTo>
                  <a:lnTo>
                    <a:pt x="98" y="229"/>
                  </a:lnTo>
                  <a:lnTo>
                    <a:pt x="119" y="224"/>
                  </a:lnTo>
                  <a:lnTo>
                    <a:pt x="142" y="217"/>
                  </a:lnTo>
                  <a:lnTo>
                    <a:pt x="164" y="211"/>
                  </a:lnTo>
                  <a:lnTo>
                    <a:pt x="186" y="203"/>
                  </a:lnTo>
                  <a:lnTo>
                    <a:pt x="208" y="196"/>
                  </a:lnTo>
                  <a:lnTo>
                    <a:pt x="228" y="188"/>
                  </a:lnTo>
                  <a:lnTo>
                    <a:pt x="248" y="179"/>
                  </a:lnTo>
                  <a:lnTo>
                    <a:pt x="268" y="171"/>
                  </a:lnTo>
                  <a:lnTo>
                    <a:pt x="283" y="162"/>
                  </a:lnTo>
                  <a:lnTo>
                    <a:pt x="298" y="155"/>
                  </a:lnTo>
                  <a:lnTo>
                    <a:pt x="310" y="147"/>
                  </a:lnTo>
                  <a:lnTo>
                    <a:pt x="318" y="140"/>
                  </a:lnTo>
                  <a:lnTo>
                    <a:pt x="328" y="128"/>
                  </a:lnTo>
                  <a:lnTo>
                    <a:pt x="337" y="113"/>
                  </a:lnTo>
                  <a:lnTo>
                    <a:pt x="345" y="96"/>
                  </a:lnTo>
                  <a:lnTo>
                    <a:pt x="351" y="77"/>
                  </a:lnTo>
                  <a:lnTo>
                    <a:pt x="354" y="57"/>
                  </a:lnTo>
                  <a:lnTo>
                    <a:pt x="356" y="36"/>
                  </a:lnTo>
                  <a:lnTo>
                    <a:pt x="354" y="17"/>
                  </a:lnTo>
                  <a:lnTo>
                    <a:pt x="350" y="0"/>
                  </a:lnTo>
                  <a:lnTo>
                    <a:pt x="259" y="39"/>
                  </a:lnTo>
                  <a:lnTo>
                    <a:pt x="260" y="48"/>
                  </a:lnTo>
                  <a:lnTo>
                    <a:pt x="258" y="58"/>
                  </a:lnTo>
                  <a:lnTo>
                    <a:pt x="254" y="67"/>
                  </a:lnTo>
                  <a:lnTo>
                    <a:pt x="247" y="77"/>
                  </a:lnTo>
                  <a:lnTo>
                    <a:pt x="242" y="86"/>
                  </a:lnTo>
                  <a:lnTo>
                    <a:pt x="236" y="92"/>
                  </a:lnTo>
                  <a:lnTo>
                    <a:pt x="232" y="98"/>
                  </a:lnTo>
                  <a:lnTo>
                    <a:pt x="228" y="100"/>
                  </a:lnTo>
                  <a:lnTo>
                    <a:pt x="210" y="108"/>
                  </a:lnTo>
                  <a:lnTo>
                    <a:pt x="193" y="116"/>
                  </a:lnTo>
                  <a:lnTo>
                    <a:pt x="177" y="123"/>
                  </a:lnTo>
                  <a:lnTo>
                    <a:pt x="160" y="129"/>
                  </a:lnTo>
                  <a:lnTo>
                    <a:pt x="143" y="136"/>
                  </a:lnTo>
                  <a:lnTo>
                    <a:pt x="127" y="141"/>
                  </a:lnTo>
                  <a:lnTo>
                    <a:pt x="111" y="145"/>
                  </a:lnTo>
                  <a:lnTo>
                    <a:pt x="95" y="150"/>
                  </a:lnTo>
                  <a:lnTo>
                    <a:pt x="81" y="153"/>
                  </a:lnTo>
                  <a:lnTo>
                    <a:pt x="66" y="156"/>
                  </a:lnTo>
                  <a:lnTo>
                    <a:pt x="54" y="158"/>
                  </a:lnTo>
                  <a:lnTo>
                    <a:pt x="41" y="160"/>
                  </a:lnTo>
                  <a:lnTo>
                    <a:pt x="29" y="161"/>
                  </a:lnTo>
                  <a:lnTo>
                    <a:pt x="19" y="162"/>
                  </a:lnTo>
                  <a:lnTo>
                    <a:pt x="8" y="163"/>
                  </a:lnTo>
                  <a:lnTo>
                    <a:pt x="0" y="163"/>
                  </a:lnTo>
                  <a:lnTo>
                    <a:pt x="28" y="238"/>
                  </a:lnTo>
                  <a:close/>
                </a:path>
              </a:pathLst>
            </a:custGeom>
            <a:solidFill>
              <a:srgbClr val="DD7A2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1" name="Freeform 40"/>
            <xdr:cNvSpPr>
              <a:spLocks/>
            </xdr:cNvSpPr>
          </xdr:nvSpPr>
          <xdr:spPr bwMode="auto">
            <a:xfrm>
              <a:off x="1164" y="282"/>
              <a:ext cx="13" cy="13"/>
            </a:xfrm>
            <a:custGeom>
              <a:avLst/>
              <a:gdLst>
                <a:gd name="T0" fmla="*/ 122 w 144"/>
                <a:gd name="T1" fmla="*/ 65 h 142"/>
                <a:gd name="T2" fmla="*/ 116 w 144"/>
                <a:gd name="T3" fmla="*/ 54 h 142"/>
                <a:gd name="T4" fmla="*/ 109 w 144"/>
                <a:gd name="T5" fmla="*/ 42 h 142"/>
                <a:gd name="T6" fmla="*/ 103 w 144"/>
                <a:gd name="T7" fmla="*/ 31 h 142"/>
                <a:gd name="T8" fmla="*/ 96 w 144"/>
                <a:gd name="T9" fmla="*/ 21 h 142"/>
                <a:gd name="T10" fmla="*/ 89 w 144"/>
                <a:gd name="T11" fmla="*/ 12 h 142"/>
                <a:gd name="T12" fmla="*/ 83 w 144"/>
                <a:gd name="T13" fmla="*/ 5 h 142"/>
                <a:gd name="T14" fmla="*/ 78 w 144"/>
                <a:gd name="T15" fmla="*/ 1 h 142"/>
                <a:gd name="T16" fmla="*/ 72 w 144"/>
                <a:gd name="T17" fmla="*/ 0 h 142"/>
                <a:gd name="T18" fmla="*/ 68 w 144"/>
                <a:gd name="T19" fmla="*/ 10 h 142"/>
                <a:gd name="T20" fmla="*/ 72 w 144"/>
                <a:gd name="T21" fmla="*/ 31 h 142"/>
                <a:gd name="T22" fmla="*/ 79 w 144"/>
                <a:gd name="T23" fmla="*/ 54 h 142"/>
                <a:gd name="T24" fmla="*/ 82 w 144"/>
                <a:gd name="T25" fmla="*/ 64 h 142"/>
                <a:gd name="T26" fmla="*/ 0 w 144"/>
                <a:gd name="T27" fmla="*/ 63 h 142"/>
                <a:gd name="T28" fmla="*/ 12 w 144"/>
                <a:gd name="T29" fmla="*/ 141 h 142"/>
                <a:gd name="T30" fmla="*/ 23 w 144"/>
                <a:gd name="T31" fmla="*/ 142 h 142"/>
                <a:gd name="T32" fmla="*/ 35 w 144"/>
                <a:gd name="T33" fmla="*/ 142 h 142"/>
                <a:gd name="T34" fmla="*/ 47 w 144"/>
                <a:gd name="T35" fmla="*/ 142 h 142"/>
                <a:gd name="T36" fmla="*/ 59 w 144"/>
                <a:gd name="T37" fmla="*/ 142 h 142"/>
                <a:gd name="T38" fmla="*/ 70 w 144"/>
                <a:gd name="T39" fmla="*/ 142 h 142"/>
                <a:gd name="T40" fmla="*/ 80 w 144"/>
                <a:gd name="T41" fmla="*/ 141 h 142"/>
                <a:gd name="T42" fmla="*/ 87 w 144"/>
                <a:gd name="T43" fmla="*/ 141 h 142"/>
                <a:gd name="T44" fmla="*/ 91 w 144"/>
                <a:gd name="T45" fmla="*/ 141 h 142"/>
                <a:gd name="T46" fmla="*/ 99 w 144"/>
                <a:gd name="T47" fmla="*/ 141 h 142"/>
                <a:gd name="T48" fmla="*/ 105 w 144"/>
                <a:gd name="T49" fmla="*/ 140 h 142"/>
                <a:gd name="T50" fmla="*/ 111 w 144"/>
                <a:gd name="T51" fmla="*/ 139 h 142"/>
                <a:gd name="T52" fmla="*/ 118 w 144"/>
                <a:gd name="T53" fmla="*/ 137 h 142"/>
                <a:gd name="T54" fmla="*/ 124 w 144"/>
                <a:gd name="T55" fmla="*/ 135 h 142"/>
                <a:gd name="T56" fmla="*/ 132 w 144"/>
                <a:gd name="T57" fmla="*/ 132 h 142"/>
                <a:gd name="T58" fmla="*/ 138 w 144"/>
                <a:gd name="T59" fmla="*/ 130 h 142"/>
                <a:gd name="T60" fmla="*/ 144 w 144"/>
                <a:gd name="T61" fmla="*/ 127 h 142"/>
                <a:gd name="T62" fmla="*/ 122 w 144"/>
                <a:gd name="T63" fmla="*/ 65 h 1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</a:cxnLst>
              <a:rect l="0" t="0" r="r" b="b"/>
              <a:pathLst>
                <a:path w="144" h="142">
                  <a:moveTo>
                    <a:pt x="122" y="65"/>
                  </a:moveTo>
                  <a:lnTo>
                    <a:pt x="116" y="54"/>
                  </a:lnTo>
                  <a:lnTo>
                    <a:pt x="109" y="42"/>
                  </a:lnTo>
                  <a:lnTo>
                    <a:pt x="103" y="31"/>
                  </a:lnTo>
                  <a:lnTo>
                    <a:pt x="96" y="21"/>
                  </a:lnTo>
                  <a:lnTo>
                    <a:pt x="89" y="12"/>
                  </a:lnTo>
                  <a:lnTo>
                    <a:pt x="83" y="5"/>
                  </a:lnTo>
                  <a:lnTo>
                    <a:pt x="78" y="1"/>
                  </a:lnTo>
                  <a:lnTo>
                    <a:pt x="72" y="0"/>
                  </a:lnTo>
                  <a:lnTo>
                    <a:pt x="68" y="10"/>
                  </a:lnTo>
                  <a:lnTo>
                    <a:pt x="72" y="31"/>
                  </a:lnTo>
                  <a:lnTo>
                    <a:pt x="79" y="54"/>
                  </a:lnTo>
                  <a:lnTo>
                    <a:pt x="82" y="64"/>
                  </a:lnTo>
                  <a:lnTo>
                    <a:pt x="0" y="63"/>
                  </a:lnTo>
                  <a:lnTo>
                    <a:pt x="12" y="141"/>
                  </a:lnTo>
                  <a:lnTo>
                    <a:pt x="23" y="142"/>
                  </a:lnTo>
                  <a:lnTo>
                    <a:pt x="35" y="142"/>
                  </a:lnTo>
                  <a:lnTo>
                    <a:pt x="47" y="142"/>
                  </a:lnTo>
                  <a:lnTo>
                    <a:pt x="59" y="142"/>
                  </a:lnTo>
                  <a:lnTo>
                    <a:pt x="70" y="142"/>
                  </a:lnTo>
                  <a:lnTo>
                    <a:pt x="80" y="141"/>
                  </a:lnTo>
                  <a:lnTo>
                    <a:pt x="87" y="141"/>
                  </a:lnTo>
                  <a:lnTo>
                    <a:pt x="91" y="141"/>
                  </a:lnTo>
                  <a:lnTo>
                    <a:pt x="99" y="141"/>
                  </a:lnTo>
                  <a:lnTo>
                    <a:pt x="105" y="140"/>
                  </a:lnTo>
                  <a:lnTo>
                    <a:pt x="111" y="139"/>
                  </a:lnTo>
                  <a:lnTo>
                    <a:pt x="118" y="137"/>
                  </a:lnTo>
                  <a:lnTo>
                    <a:pt x="124" y="135"/>
                  </a:lnTo>
                  <a:lnTo>
                    <a:pt x="132" y="132"/>
                  </a:lnTo>
                  <a:lnTo>
                    <a:pt x="138" y="130"/>
                  </a:lnTo>
                  <a:lnTo>
                    <a:pt x="144" y="127"/>
                  </a:lnTo>
                  <a:lnTo>
                    <a:pt x="122" y="65"/>
                  </a:lnTo>
                  <a:close/>
                </a:path>
              </a:pathLst>
            </a:custGeom>
            <a:solidFill>
              <a:srgbClr val="AFAA7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2" name="Freeform 41"/>
            <xdr:cNvSpPr>
              <a:spLocks/>
            </xdr:cNvSpPr>
          </xdr:nvSpPr>
          <xdr:spPr bwMode="auto">
            <a:xfrm>
              <a:off x="1207" y="272"/>
              <a:ext cx="6" cy="13"/>
            </a:xfrm>
            <a:custGeom>
              <a:avLst/>
              <a:gdLst>
                <a:gd name="T0" fmla="*/ 64 w 64"/>
                <a:gd name="T1" fmla="*/ 73 h 148"/>
                <a:gd name="T2" fmla="*/ 63 w 64"/>
                <a:gd name="T3" fmla="*/ 58 h 148"/>
                <a:gd name="T4" fmla="*/ 61 w 64"/>
                <a:gd name="T5" fmla="*/ 44 h 148"/>
                <a:gd name="T6" fmla="*/ 57 w 64"/>
                <a:gd name="T7" fmla="*/ 31 h 148"/>
                <a:gd name="T8" fmla="*/ 53 w 64"/>
                <a:gd name="T9" fmla="*/ 20 h 148"/>
                <a:gd name="T10" fmla="*/ 49 w 64"/>
                <a:gd name="T11" fmla="*/ 11 h 148"/>
                <a:gd name="T12" fmla="*/ 43 w 64"/>
                <a:gd name="T13" fmla="*/ 5 h 148"/>
                <a:gd name="T14" fmla="*/ 37 w 64"/>
                <a:gd name="T15" fmla="*/ 1 h 148"/>
                <a:gd name="T16" fmla="*/ 31 w 64"/>
                <a:gd name="T17" fmla="*/ 0 h 148"/>
                <a:gd name="T18" fmla="*/ 25 w 64"/>
                <a:gd name="T19" fmla="*/ 1 h 148"/>
                <a:gd name="T20" fmla="*/ 18 w 64"/>
                <a:gd name="T21" fmla="*/ 5 h 148"/>
                <a:gd name="T22" fmla="*/ 13 w 64"/>
                <a:gd name="T23" fmla="*/ 12 h 148"/>
                <a:gd name="T24" fmla="*/ 9 w 64"/>
                <a:gd name="T25" fmla="*/ 21 h 148"/>
                <a:gd name="T26" fmla="*/ 4 w 64"/>
                <a:gd name="T27" fmla="*/ 32 h 148"/>
                <a:gd name="T28" fmla="*/ 2 w 64"/>
                <a:gd name="T29" fmla="*/ 45 h 148"/>
                <a:gd name="T30" fmla="*/ 0 w 64"/>
                <a:gd name="T31" fmla="*/ 59 h 148"/>
                <a:gd name="T32" fmla="*/ 0 w 64"/>
                <a:gd name="T33" fmla="*/ 74 h 148"/>
                <a:gd name="T34" fmla="*/ 1 w 64"/>
                <a:gd name="T35" fmla="*/ 88 h 148"/>
                <a:gd name="T36" fmla="*/ 2 w 64"/>
                <a:gd name="T37" fmla="*/ 102 h 148"/>
                <a:gd name="T38" fmla="*/ 6 w 64"/>
                <a:gd name="T39" fmla="*/ 115 h 148"/>
                <a:gd name="T40" fmla="*/ 10 w 64"/>
                <a:gd name="T41" fmla="*/ 126 h 148"/>
                <a:gd name="T42" fmla="*/ 15 w 64"/>
                <a:gd name="T43" fmla="*/ 135 h 148"/>
                <a:gd name="T44" fmla="*/ 20 w 64"/>
                <a:gd name="T45" fmla="*/ 142 h 148"/>
                <a:gd name="T46" fmla="*/ 27 w 64"/>
                <a:gd name="T47" fmla="*/ 147 h 148"/>
                <a:gd name="T48" fmla="*/ 33 w 64"/>
                <a:gd name="T49" fmla="*/ 148 h 148"/>
                <a:gd name="T50" fmla="*/ 45 w 64"/>
                <a:gd name="T51" fmla="*/ 141 h 148"/>
                <a:gd name="T52" fmla="*/ 55 w 64"/>
                <a:gd name="T53" fmla="*/ 125 h 148"/>
                <a:gd name="T54" fmla="*/ 62 w 64"/>
                <a:gd name="T55" fmla="*/ 102 h 148"/>
                <a:gd name="T56" fmla="*/ 64 w 64"/>
                <a:gd name="T57" fmla="*/ 73 h 14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</a:cxnLst>
              <a:rect l="0" t="0" r="r" b="b"/>
              <a:pathLst>
                <a:path w="64" h="148">
                  <a:moveTo>
                    <a:pt x="64" y="73"/>
                  </a:moveTo>
                  <a:lnTo>
                    <a:pt x="63" y="58"/>
                  </a:lnTo>
                  <a:lnTo>
                    <a:pt x="61" y="44"/>
                  </a:lnTo>
                  <a:lnTo>
                    <a:pt x="57" y="31"/>
                  </a:lnTo>
                  <a:lnTo>
                    <a:pt x="53" y="20"/>
                  </a:lnTo>
                  <a:lnTo>
                    <a:pt x="49" y="11"/>
                  </a:lnTo>
                  <a:lnTo>
                    <a:pt x="43" y="5"/>
                  </a:lnTo>
                  <a:lnTo>
                    <a:pt x="37" y="1"/>
                  </a:lnTo>
                  <a:lnTo>
                    <a:pt x="31" y="0"/>
                  </a:lnTo>
                  <a:lnTo>
                    <a:pt x="25" y="1"/>
                  </a:lnTo>
                  <a:lnTo>
                    <a:pt x="18" y="5"/>
                  </a:lnTo>
                  <a:lnTo>
                    <a:pt x="13" y="12"/>
                  </a:lnTo>
                  <a:lnTo>
                    <a:pt x="9" y="21"/>
                  </a:lnTo>
                  <a:lnTo>
                    <a:pt x="4" y="32"/>
                  </a:lnTo>
                  <a:lnTo>
                    <a:pt x="2" y="45"/>
                  </a:lnTo>
                  <a:lnTo>
                    <a:pt x="0" y="59"/>
                  </a:lnTo>
                  <a:lnTo>
                    <a:pt x="0" y="74"/>
                  </a:lnTo>
                  <a:lnTo>
                    <a:pt x="1" y="88"/>
                  </a:lnTo>
                  <a:lnTo>
                    <a:pt x="2" y="102"/>
                  </a:lnTo>
                  <a:lnTo>
                    <a:pt x="6" y="115"/>
                  </a:lnTo>
                  <a:lnTo>
                    <a:pt x="10" y="126"/>
                  </a:lnTo>
                  <a:lnTo>
                    <a:pt x="15" y="135"/>
                  </a:lnTo>
                  <a:lnTo>
                    <a:pt x="20" y="142"/>
                  </a:lnTo>
                  <a:lnTo>
                    <a:pt x="27" y="147"/>
                  </a:lnTo>
                  <a:lnTo>
                    <a:pt x="33" y="148"/>
                  </a:lnTo>
                  <a:lnTo>
                    <a:pt x="45" y="141"/>
                  </a:lnTo>
                  <a:lnTo>
                    <a:pt x="55" y="125"/>
                  </a:lnTo>
                  <a:lnTo>
                    <a:pt x="62" y="102"/>
                  </a:lnTo>
                  <a:lnTo>
                    <a:pt x="64" y="73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3" name="Freeform 42"/>
            <xdr:cNvSpPr>
              <a:spLocks/>
            </xdr:cNvSpPr>
          </xdr:nvSpPr>
          <xdr:spPr bwMode="auto">
            <a:xfrm>
              <a:off x="1091" y="208"/>
              <a:ext cx="30" cy="106"/>
            </a:xfrm>
            <a:custGeom>
              <a:avLst/>
              <a:gdLst>
                <a:gd name="T0" fmla="*/ 332 w 332"/>
                <a:gd name="T1" fmla="*/ 1143 h 1157"/>
                <a:gd name="T2" fmla="*/ 58 w 332"/>
                <a:gd name="T3" fmla="*/ 0 h 1157"/>
                <a:gd name="T4" fmla="*/ 0 w 332"/>
                <a:gd name="T5" fmla="*/ 13 h 1157"/>
                <a:gd name="T6" fmla="*/ 274 w 332"/>
                <a:gd name="T7" fmla="*/ 1157 h 1157"/>
                <a:gd name="T8" fmla="*/ 332 w 332"/>
                <a:gd name="T9" fmla="*/ 1143 h 11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32" h="1157">
                  <a:moveTo>
                    <a:pt x="332" y="1143"/>
                  </a:moveTo>
                  <a:lnTo>
                    <a:pt x="58" y="0"/>
                  </a:lnTo>
                  <a:lnTo>
                    <a:pt x="0" y="13"/>
                  </a:lnTo>
                  <a:lnTo>
                    <a:pt x="274" y="1157"/>
                  </a:lnTo>
                  <a:lnTo>
                    <a:pt x="332" y="1143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4" name="Freeform 43"/>
            <xdr:cNvSpPr>
              <a:spLocks/>
            </xdr:cNvSpPr>
          </xdr:nvSpPr>
          <xdr:spPr bwMode="auto">
            <a:xfrm>
              <a:off x="1089" y="205"/>
              <a:ext cx="9" cy="8"/>
            </a:xfrm>
            <a:custGeom>
              <a:avLst/>
              <a:gdLst>
                <a:gd name="T0" fmla="*/ 91 w 91"/>
                <a:gd name="T1" fmla="*/ 77 h 94"/>
                <a:gd name="T2" fmla="*/ 73 w 91"/>
                <a:gd name="T3" fmla="*/ 0 h 94"/>
                <a:gd name="T4" fmla="*/ 0 w 91"/>
                <a:gd name="T5" fmla="*/ 17 h 94"/>
                <a:gd name="T6" fmla="*/ 18 w 91"/>
                <a:gd name="T7" fmla="*/ 94 h 94"/>
                <a:gd name="T8" fmla="*/ 91 w 91"/>
                <a:gd name="T9" fmla="*/ 77 h 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91" h="94">
                  <a:moveTo>
                    <a:pt x="91" y="77"/>
                  </a:moveTo>
                  <a:lnTo>
                    <a:pt x="73" y="0"/>
                  </a:lnTo>
                  <a:lnTo>
                    <a:pt x="0" y="17"/>
                  </a:lnTo>
                  <a:lnTo>
                    <a:pt x="18" y="94"/>
                  </a:lnTo>
                  <a:lnTo>
                    <a:pt x="91" y="7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5" name="Freeform 44"/>
            <xdr:cNvSpPr>
              <a:spLocks/>
            </xdr:cNvSpPr>
          </xdr:nvSpPr>
          <xdr:spPr bwMode="auto">
            <a:xfrm>
              <a:off x="1094" y="212"/>
              <a:ext cx="25" cy="99"/>
            </a:xfrm>
            <a:custGeom>
              <a:avLst/>
              <a:gdLst>
                <a:gd name="T0" fmla="*/ 275 w 275"/>
                <a:gd name="T1" fmla="*/ 1085 h 1088"/>
                <a:gd name="T2" fmla="*/ 14 w 275"/>
                <a:gd name="T3" fmla="*/ 0 h 1088"/>
                <a:gd name="T4" fmla="*/ 0 w 275"/>
                <a:gd name="T5" fmla="*/ 3 h 1088"/>
                <a:gd name="T6" fmla="*/ 260 w 275"/>
                <a:gd name="T7" fmla="*/ 1088 h 1088"/>
                <a:gd name="T8" fmla="*/ 275 w 275"/>
                <a:gd name="T9" fmla="*/ 1085 h 10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275" h="1088">
                  <a:moveTo>
                    <a:pt x="275" y="1085"/>
                  </a:moveTo>
                  <a:lnTo>
                    <a:pt x="14" y="0"/>
                  </a:lnTo>
                  <a:lnTo>
                    <a:pt x="0" y="3"/>
                  </a:lnTo>
                  <a:lnTo>
                    <a:pt x="260" y="1088"/>
                  </a:lnTo>
                  <a:lnTo>
                    <a:pt x="275" y="1085"/>
                  </a:lnTo>
                  <a:close/>
                </a:path>
              </a:pathLst>
            </a:custGeom>
            <a:solidFill>
              <a:srgbClr val="D1966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" name="Freeform 45"/>
            <xdr:cNvSpPr>
              <a:spLocks/>
            </xdr:cNvSpPr>
          </xdr:nvSpPr>
          <xdr:spPr bwMode="auto">
            <a:xfrm>
              <a:off x="1103" y="272"/>
              <a:ext cx="5" cy="8"/>
            </a:xfrm>
            <a:custGeom>
              <a:avLst/>
              <a:gdLst>
                <a:gd name="T0" fmla="*/ 0 w 54"/>
                <a:gd name="T1" fmla="*/ 0 h 81"/>
                <a:gd name="T2" fmla="*/ 7 w 54"/>
                <a:gd name="T3" fmla="*/ 0 h 81"/>
                <a:gd name="T4" fmla="*/ 15 w 54"/>
                <a:gd name="T5" fmla="*/ 2 h 81"/>
                <a:gd name="T6" fmla="*/ 23 w 54"/>
                <a:gd name="T7" fmla="*/ 5 h 81"/>
                <a:gd name="T8" fmla="*/ 32 w 54"/>
                <a:gd name="T9" fmla="*/ 9 h 81"/>
                <a:gd name="T10" fmla="*/ 39 w 54"/>
                <a:gd name="T11" fmla="*/ 15 h 81"/>
                <a:gd name="T12" fmla="*/ 46 w 54"/>
                <a:gd name="T13" fmla="*/ 21 h 81"/>
                <a:gd name="T14" fmla="*/ 51 w 54"/>
                <a:gd name="T15" fmla="*/ 26 h 81"/>
                <a:gd name="T16" fmla="*/ 53 w 54"/>
                <a:gd name="T17" fmla="*/ 33 h 81"/>
                <a:gd name="T18" fmla="*/ 54 w 54"/>
                <a:gd name="T19" fmla="*/ 39 h 81"/>
                <a:gd name="T20" fmla="*/ 54 w 54"/>
                <a:gd name="T21" fmla="*/ 47 h 81"/>
                <a:gd name="T22" fmla="*/ 54 w 54"/>
                <a:gd name="T23" fmla="*/ 56 h 81"/>
                <a:gd name="T24" fmla="*/ 52 w 54"/>
                <a:gd name="T25" fmla="*/ 63 h 81"/>
                <a:gd name="T26" fmla="*/ 49 w 54"/>
                <a:gd name="T27" fmla="*/ 71 h 81"/>
                <a:gd name="T28" fmla="*/ 42 w 54"/>
                <a:gd name="T29" fmla="*/ 77 h 81"/>
                <a:gd name="T30" fmla="*/ 34 w 54"/>
                <a:gd name="T31" fmla="*/ 80 h 81"/>
                <a:gd name="T32" fmla="*/ 21 w 54"/>
                <a:gd name="T33" fmla="*/ 81 h 81"/>
                <a:gd name="T34" fmla="*/ 0 w 54"/>
                <a:gd name="T35" fmla="*/ 0 h 8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54" h="81">
                  <a:moveTo>
                    <a:pt x="0" y="0"/>
                  </a:moveTo>
                  <a:lnTo>
                    <a:pt x="7" y="0"/>
                  </a:lnTo>
                  <a:lnTo>
                    <a:pt x="15" y="2"/>
                  </a:lnTo>
                  <a:lnTo>
                    <a:pt x="23" y="5"/>
                  </a:lnTo>
                  <a:lnTo>
                    <a:pt x="32" y="9"/>
                  </a:lnTo>
                  <a:lnTo>
                    <a:pt x="39" y="15"/>
                  </a:lnTo>
                  <a:lnTo>
                    <a:pt x="46" y="21"/>
                  </a:lnTo>
                  <a:lnTo>
                    <a:pt x="51" y="26"/>
                  </a:lnTo>
                  <a:lnTo>
                    <a:pt x="53" y="33"/>
                  </a:lnTo>
                  <a:lnTo>
                    <a:pt x="54" y="39"/>
                  </a:lnTo>
                  <a:lnTo>
                    <a:pt x="54" y="47"/>
                  </a:lnTo>
                  <a:lnTo>
                    <a:pt x="54" y="56"/>
                  </a:lnTo>
                  <a:lnTo>
                    <a:pt x="52" y="63"/>
                  </a:lnTo>
                  <a:lnTo>
                    <a:pt x="49" y="71"/>
                  </a:lnTo>
                  <a:lnTo>
                    <a:pt x="42" y="77"/>
                  </a:lnTo>
                  <a:lnTo>
                    <a:pt x="34" y="80"/>
                  </a:lnTo>
                  <a:lnTo>
                    <a:pt x="21" y="8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AFAA7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1114426</xdr:colOff>
      <xdr:row>0</xdr:row>
      <xdr:rowOff>0</xdr:rowOff>
    </xdr:from>
    <xdr:to>
      <xdr:col>6</xdr:col>
      <xdr:colOff>419100</xdr:colOff>
      <xdr:row>3</xdr:row>
      <xdr:rowOff>12279</xdr:rowOff>
    </xdr:to>
    <xdr:grpSp>
      <xdr:nvGrpSpPr>
        <xdr:cNvPr id="5" name="Agrupar 4"/>
        <xdr:cNvGrpSpPr/>
      </xdr:nvGrpSpPr>
      <xdr:grpSpPr>
        <a:xfrm>
          <a:off x="4114801" y="0"/>
          <a:ext cx="4495799" cy="593304"/>
          <a:chOff x="3648076" y="0"/>
          <a:chExt cx="4495799" cy="593304"/>
        </a:xfrm>
      </xdr:grpSpPr>
      <xdr:pic>
        <xdr:nvPicPr>
          <xdr:cNvPr id="3" name="Imagem 2"/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00950" y="9525"/>
            <a:ext cx="542925" cy="542925"/>
          </a:xfrm>
          <a:prstGeom prst="rect">
            <a:avLst/>
          </a:prstGeom>
        </xdr:spPr>
      </xdr:pic>
      <xdr:sp macro="" textlink="">
        <xdr:nvSpPr>
          <xdr:cNvPr id="4" name="Retângulo 3"/>
          <xdr:cNvSpPr/>
        </xdr:nvSpPr>
        <xdr:spPr>
          <a:xfrm>
            <a:off x="3648076" y="0"/>
            <a:ext cx="3867149" cy="593304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l"/>
            <a:r>
              <a:rPr lang="pt-BR" sz="3200" b="1" cap="none" spc="0">
                <a:ln w="12700">
                  <a:solidFill>
                    <a:schemeClr val="accent6">
                      <a:lumMod val="75000"/>
                    </a:schemeClr>
                  </a:solidFill>
                  <a:prstDash val="solid"/>
                </a:ln>
                <a:solidFill>
                  <a:schemeClr val="accent6">
                    <a:lumMod val="75000"/>
                  </a:schemeClr>
                </a:solidFill>
                <a:effectLst/>
              </a:rPr>
              <a:t>ASSISTÊNCIA</a:t>
            </a:r>
            <a:r>
              <a:rPr lang="pt-BR" sz="3200" b="1" cap="none" spc="0" baseline="0">
                <a:ln w="12700">
                  <a:solidFill>
                    <a:schemeClr val="accent6">
                      <a:lumMod val="75000"/>
                    </a:schemeClr>
                  </a:solidFill>
                  <a:prstDash val="solid"/>
                </a:ln>
                <a:solidFill>
                  <a:schemeClr val="accent6">
                    <a:lumMod val="75000"/>
                  </a:schemeClr>
                </a:solidFill>
                <a:effectLst/>
              </a:rPr>
              <a:t> MÉDICA</a:t>
            </a:r>
            <a:endParaRPr lang="pt-BR" sz="3200" b="1" cap="none" spc="0">
              <a:ln w="12700">
                <a:solidFill>
                  <a:schemeClr val="accent6">
                    <a:lumMod val="75000"/>
                  </a:schemeClr>
                </a:solidFill>
                <a:prstDash val="solid"/>
              </a:ln>
              <a:solidFill>
                <a:schemeClr val="accent6">
                  <a:lumMod val="75000"/>
                </a:schemeClr>
              </a:solidFill>
              <a:effectLst/>
            </a:endParaRPr>
          </a:p>
        </xdr:txBody>
      </xdr:sp>
    </xdr:grpSp>
    <xdr:clientData/>
  </xdr:twoCellAnchor>
  <xdr:twoCellAnchor>
    <xdr:from>
      <xdr:col>2</xdr:col>
      <xdr:colOff>47625</xdr:colOff>
      <xdr:row>15</xdr:row>
      <xdr:rowOff>47625</xdr:rowOff>
    </xdr:from>
    <xdr:to>
      <xdr:col>6</xdr:col>
      <xdr:colOff>895350</xdr:colOff>
      <xdr:row>30</xdr:row>
      <xdr:rowOff>28574</xdr:rowOff>
    </xdr:to>
    <xdr:grpSp>
      <xdr:nvGrpSpPr>
        <xdr:cNvPr id="47" name="Agrupar 46"/>
        <xdr:cNvGrpSpPr/>
      </xdr:nvGrpSpPr>
      <xdr:grpSpPr>
        <a:xfrm>
          <a:off x="3048000" y="3048000"/>
          <a:ext cx="6038850" cy="2838449"/>
          <a:chOff x="3048000" y="3009900"/>
          <a:chExt cx="6038850" cy="2838449"/>
        </a:xfrm>
      </xdr:grpSpPr>
      <xdr:sp macro="" textlink="">
        <xdr:nvSpPr>
          <xdr:cNvPr id="9" name="CaixaDeTexto 8"/>
          <xdr:cNvSpPr txBox="1"/>
        </xdr:nvSpPr>
        <xdr:spPr>
          <a:xfrm>
            <a:off x="3048000" y="3009900"/>
            <a:ext cx="6038850" cy="2838449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pt-BR" sz="11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Fim Carência</a:t>
            </a:r>
            <a:endParaRPr lang="pt-BR" sz="11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 b="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Baseada na Data de Adesão e quantidade de dias da Tabela Preços.</a:t>
            </a:r>
          </a:p>
          <a:p>
            <a:endParaRPr lang="pt-BR" sz="1000" b="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 b="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Exiba o texto com: A carência expira em 01/01/2050 ou A carência expirou em 01/01/2014</a:t>
            </a:r>
          </a:p>
          <a:p>
            <a:endPara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1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SITUAÇÃO</a:t>
            </a:r>
          </a:p>
          <a:p>
            <a:r>
              <a:rPr lang="pt-BR" sz="1000" b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Caso</a:t>
            </a:r>
            <a:r>
              <a:rPr lang="pt-BR" sz="1000" b="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a carência já tenha concluído, exiba </a:t>
            </a:r>
            <a:r>
              <a:rPr lang="pt-BR" sz="10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OK</a:t>
            </a:r>
            <a:r>
              <a:rPr lang="pt-BR" sz="1000" b="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, senão exiba </a:t>
            </a:r>
            <a:r>
              <a:rPr lang="pt-BR" sz="10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Carência</a:t>
            </a:r>
            <a:r>
              <a:rPr lang="pt-BR" sz="1000" b="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.</a:t>
            </a:r>
            <a:endParaRPr lang="pt-BR" sz="1000" b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1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TOTAL APURADO</a:t>
            </a:r>
            <a:endParaRPr lang="pt-BR" sz="11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r>
              <a:rPr lang="pt-BR" sz="1000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Calcule o Valor Total do convênio. Não se esqueça dos dependentes.</a:t>
            </a:r>
          </a:p>
          <a:p>
            <a:endPara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DESCONTO</a:t>
            </a:r>
            <a:endParaRPr kumimoji="0" lang="pt-BR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0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Para contratos com mais de dois dependentes, conceda 5% de desconto, para os demais, 2%.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TOTAL A PAGAR</a:t>
            </a:r>
            <a:endParaRPr kumimoji="0" lang="pt-BR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0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Calcule. Não esqueça de envolver o desconto em sua conta.</a:t>
            </a:r>
          </a:p>
          <a:p>
            <a:endPara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grpSp>
        <xdr:nvGrpSpPr>
          <xdr:cNvPr id="11" name="Group 5"/>
          <xdr:cNvGrpSpPr>
            <a:grpSpLocks noChangeAspect="1"/>
          </xdr:cNvGrpSpPr>
        </xdr:nvGrpSpPr>
        <xdr:grpSpPr bwMode="auto">
          <a:xfrm>
            <a:off x="7829550" y="3695700"/>
            <a:ext cx="1080082" cy="1190625"/>
            <a:chOff x="1063" y="187"/>
            <a:chExt cx="160" cy="191"/>
          </a:xfrm>
        </xdr:grpSpPr>
        <xdr:sp macro="" textlink="">
          <xdr:nvSpPr>
            <xdr:cNvPr id="12" name="AutoShape 4"/>
            <xdr:cNvSpPr>
              <a:spLocks noChangeAspect="1" noChangeArrowheads="1" noTextEdit="1"/>
            </xdr:cNvSpPr>
          </xdr:nvSpPr>
          <xdr:spPr bwMode="auto">
            <a:xfrm>
              <a:off x="1063" y="187"/>
              <a:ext cx="160" cy="19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3" name="Freeform 12"/>
            <xdr:cNvSpPr>
              <a:spLocks/>
            </xdr:cNvSpPr>
          </xdr:nvSpPr>
          <xdr:spPr bwMode="auto">
            <a:xfrm>
              <a:off x="1179" y="195"/>
              <a:ext cx="11" cy="8"/>
            </a:xfrm>
            <a:custGeom>
              <a:avLst/>
              <a:gdLst>
                <a:gd name="T0" fmla="*/ 62 w 122"/>
                <a:gd name="T1" fmla="*/ 84 h 84"/>
                <a:gd name="T2" fmla="*/ 74 w 122"/>
                <a:gd name="T3" fmla="*/ 83 h 84"/>
                <a:gd name="T4" fmla="*/ 85 w 122"/>
                <a:gd name="T5" fmla="*/ 81 h 84"/>
                <a:gd name="T6" fmla="*/ 96 w 122"/>
                <a:gd name="T7" fmla="*/ 77 h 84"/>
                <a:gd name="T8" fmla="*/ 105 w 122"/>
                <a:gd name="T9" fmla="*/ 72 h 84"/>
                <a:gd name="T10" fmla="*/ 111 w 122"/>
                <a:gd name="T11" fmla="*/ 65 h 84"/>
                <a:gd name="T12" fmla="*/ 118 w 122"/>
                <a:gd name="T13" fmla="*/ 59 h 84"/>
                <a:gd name="T14" fmla="*/ 121 w 122"/>
                <a:gd name="T15" fmla="*/ 51 h 84"/>
                <a:gd name="T16" fmla="*/ 122 w 122"/>
                <a:gd name="T17" fmla="*/ 42 h 84"/>
                <a:gd name="T18" fmla="*/ 121 w 122"/>
                <a:gd name="T19" fmla="*/ 34 h 84"/>
                <a:gd name="T20" fmla="*/ 118 w 122"/>
                <a:gd name="T21" fmla="*/ 25 h 84"/>
                <a:gd name="T22" fmla="*/ 111 w 122"/>
                <a:gd name="T23" fmla="*/ 19 h 84"/>
                <a:gd name="T24" fmla="*/ 105 w 122"/>
                <a:gd name="T25" fmla="*/ 13 h 84"/>
                <a:gd name="T26" fmla="*/ 96 w 122"/>
                <a:gd name="T27" fmla="*/ 7 h 84"/>
                <a:gd name="T28" fmla="*/ 85 w 122"/>
                <a:gd name="T29" fmla="*/ 3 h 84"/>
                <a:gd name="T30" fmla="*/ 74 w 122"/>
                <a:gd name="T31" fmla="*/ 1 h 84"/>
                <a:gd name="T32" fmla="*/ 62 w 122"/>
                <a:gd name="T33" fmla="*/ 0 h 84"/>
                <a:gd name="T34" fmla="*/ 49 w 122"/>
                <a:gd name="T35" fmla="*/ 1 h 84"/>
                <a:gd name="T36" fmla="*/ 37 w 122"/>
                <a:gd name="T37" fmla="*/ 3 h 84"/>
                <a:gd name="T38" fmla="*/ 28 w 122"/>
                <a:gd name="T39" fmla="*/ 7 h 84"/>
                <a:gd name="T40" fmla="*/ 18 w 122"/>
                <a:gd name="T41" fmla="*/ 13 h 84"/>
                <a:gd name="T42" fmla="*/ 11 w 122"/>
                <a:gd name="T43" fmla="*/ 19 h 84"/>
                <a:gd name="T44" fmla="*/ 6 w 122"/>
                <a:gd name="T45" fmla="*/ 25 h 84"/>
                <a:gd name="T46" fmla="*/ 1 w 122"/>
                <a:gd name="T47" fmla="*/ 34 h 84"/>
                <a:gd name="T48" fmla="*/ 0 w 122"/>
                <a:gd name="T49" fmla="*/ 42 h 84"/>
                <a:gd name="T50" fmla="*/ 1 w 122"/>
                <a:gd name="T51" fmla="*/ 51 h 84"/>
                <a:gd name="T52" fmla="*/ 6 w 122"/>
                <a:gd name="T53" fmla="*/ 59 h 84"/>
                <a:gd name="T54" fmla="*/ 11 w 122"/>
                <a:gd name="T55" fmla="*/ 65 h 84"/>
                <a:gd name="T56" fmla="*/ 18 w 122"/>
                <a:gd name="T57" fmla="*/ 72 h 84"/>
                <a:gd name="T58" fmla="*/ 28 w 122"/>
                <a:gd name="T59" fmla="*/ 77 h 84"/>
                <a:gd name="T60" fmla="*/ 37 w 122"/>
                <a:gd name="T61" fmla="*/ 81 h 84"/>
                <a:gd name="T62" fmla="*/ 49 w 122"/>
                <a:gd name="T63" fmla="*/ 83 h 84"/>
                <a:gd name="T64" fmla="*/ 62 w 122"/>
                <a:gd name="T65" fmla="*/ 84 h 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</a:cxnLst>
              <a:rect l="0" t="0" r="r" b="b"/>
              <a:pathLst>
                <a:path w="122" h="84">
                  <a:moveTo>
                    <a:pt x="62" y="84"/>
                  </a:moveTo>
                  <a:lnTo>
                    <a:pt x="74" y="83"/>
                  </a:lnTo>
                  <a:lnTo>
                    <a:pt x="85" y="81"/>
                  </a:lnTo>
                  <a:lnTo>
                    <a:pt x="96" y="77"/>
                  </a:lnTo>
                  <a:lnTo>
                    <a:pt x="105" y="72"/>
                  </a:lnTo>
                  <a:lnTo>
                    <a:pt x="111" y="65"/>
                  </a:lnTo>
                  <a:lnTo>
                    <a:pt x="118" y="59"/>
                  </a:lnTo>
                  <a:lnTo>
                    <a:pt x="121" y="51"/>
                  </a:lnTo>
                  <a:lnTo>
                    <a:pt x="122" y="42"/>
                  </a:lnTo>
                  <a:lnTo>
                    <a:pt x="121" y="34"/>
                  </a:lnTo>
                  <a:lnTo>
                    <a:pt x="118" y="25"/>
                  </a:lnTo>
                  <a:lnTo>
                    <a:pt x="111" y="19"/>
                  </a:lnTo>
                  <a:lnTo>
                    <a:pt x="105" y="13"/>
                  </a:lnTo>
                  <a:lnTo>
                    <a:pt x="96" y="7"/>
                  </a:lnTo>
                  <a:lnTo>
                    <a:pt x="85" y="3"/>
                  </a:lnTo>
                  <a:lnTo>
                    <a:pt x="74" y="1"/>
                  </a:lnTo>
                  <a:lnTo>
                    <a:pt x="62" y="0"/>
                  </a:lnTo>
                  <a:lnTo>
                    <a:pt x="49" y="1"/>
                  </a:lnTo>
                  <a:lnTo>
                    <a:pt x="37" y="3"/>
                  </a:lnTo>
                  <a:lnTo>
                    <a:pt x="28" y="7"/>
                  </a:lnTo>
                  <a:lnTo>
                    <a:pt x="18" y="13"/>
                  </a:lnTo>
                  <a:lnTo>
                    <a:pt x="11" y="19"/>
                  </a:lnTo>
                  <a:lnTo>
                    <a:pt x="6" y="25"/>
                  </a:lnTo>
                  <a:lnTo>
                    <a:pt x="1" y="34"/>
                  </a:lnTo>
                  <a:lnTo>
                    <a:pt x="0" y="42"/>
                  </a:lnTo>
                  <a:lnTo>
                    <a:pt x="1" y="51"/>
                  </a:lnTo>
                  <a:lnTo>
                    <a:pt x="6" y="59"/>
                  </a:lnTo>
                  <a:lnTo>
                    <a:pt x="11" y="65"/>
                  </a:lnTo>
                  <a:lnTo>
                    <a:pt x="18" y="72"/>
                  </a:lnTo>
                  <a:lnTo>
                    <a:pt x="28" y="77"/>
                  </a:lnTo>
                  <a:lnTo>
                    <a:pt x="37" y="81"/>
                  </a:lnTo>
                  <a:lnTo>
                    <a:pt x="49" y="83"/>
                  </a:lnTo>
                  <a:lnTo>
                    <a:pt x="62" y="84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" name="Freeform 13"/>
            <xdr:cNvSpPr>
              <a:spLocks/>
            </xdr:cNvSpPr>
          </xdr:nvSpPr>
          <xdr:spPr bwMode="auto">
            <a:xfrm>
              <a:off x="1100" y="251"/>
              <a:ext cx="113" cy="127"/>
            </a:xfrm>
            <a:custGeom>
              <a:avLst/>
              <a:gdLst>
                <a:gd name="T0" fmla="*/ 232 w 1250"/>
                <a:gd name="T1" fmla="*/ 382 h 1395"/>
                <a:gd name="T2" fmla="*/ 296 w 1250"/>
                <a:gd name="T3" fmla="*/ 402 h 1395"/>
                <a:gd name="T4" fmla="*/ 359 w 1250"/>
                <a:gd name="T5" fmla="*/ 415 h 1395"/>
                <a:gd name="T6" fmla="*/ 412 w 1250"/>
                <a:gd name="T7" fmla="*/ 416 h 1395"/>
                <a:gd name="T8" fmla="*/ 476 w 1250"/>
                <a:gd name="T9" fmla="*/ 398 h 1395"/>
                <a:gd name="T10" fmla="*/ 538 w 1250"/>
                <a:gd name="T11" fmla="*/ 356 h 1395"/>
                <a:gd name="T12" fmla="*/ 472 w 1250"/>
                <a:gd name="T13" fmla="*/ 882 h 1395"/>
                <a:gd name="T14" fmla="*/ 468 w 1250"/>
                <a:gd name="T15" fmla="*/ 1097 h 1395"/>
                <a:gd name="T16" fmla="*/ 503 w 1250"/>
                <a:gd name="T17" fmla="*/ 1216 h 1395"/>
                <a:gd name="T18" fmla="*/ 672 w 1250"/>
                <a:gd name="T19" fmla="*/ 1305 h 1395"/>
                <a:gd name="T20" fmla="*/ 579 w 1250"/>
                <a:gd name="T21" fmla="*/ 1333 h 1395"/>
                <a:gd name="T22" fmla="*/ 538 w 1250"/>
                <a:gd name="T23" fmla="*/ 1394 h 1395"/>
                <a:gd name="T24" fmla="*/ 808 w 1250"/>
                <a:gd name="T25" fmla="*/ 1359 h 1395"/>
                <a:gd name="T26" fmla="*/ 780 w 1250"/>
                <a:gd name="T27" fmla="*/ 1315 h 1395"/>
                <a:gd name="T28" fmla="*/ 759 w 1250"/>
                <a:gd name="T29" fmla="*/ 1181 h 1395"/>
                <a:gd name="T30" fmla="*/ 764 w 1250"/>
                <a:gd name="T31" fmla="*/ 900 h 1395"/>
                <a:gd name="T32" fmla="*/ 895 w 1250"/>
                <a:gd name="T33" fmla="*/ 1027 h 1395"/>
                <a:gd name="T34" fmla="*/ 883 w 1250"/>
                <a:gd name="T35" fmla="*/ 1262 h 1395"/>
                <a:gd name="T36" fmla="*/ 862 w 1250"/>
                <a:gd name="T37" fmla="*/ 1329 h 1395"/>
                <a:gd name="T38" fmla="*/ 840 w 1250"/>
                <a:gd name="T39" fmla="*/ 1369 h 1395"/>
                <a:gd name="T40" fmla="*/ 1135 w 1250"/>
                <a:gd name="T41" fmla="*/ 1377 h 1395"/>
                <a:gd name="T42" fmla="*/ 1083 w 1250"/>
                <a:gd name="T43" fmla="*/ 1328 h 1395"/>
                <a:gd name="T44" fmla="*/ 1076 w 1250"/>
                <a:gd name="T45" fmla="*/ 1315 h 1395"/>
                <a:gd name="T46" fmla="*/ 1178 w 1250"/>
                <a:gd name="T47" fmla="*/ 1182 h 1395"/>
                <a:gd name="T48" fmla="*/ 1204 w 1250"/>
                <a:gd name="T49" fmla="*/ 1057 h 1395"/>
                <a:gd name="T50" fmla="*/ 1177 w 1250"/>
                <a:gd name="T51" fmla="*/ 836 h 1395"/>
                <a:gd name="T52" fmla="*/ 1161 w 1250"/>
                <a:gd name="T53" fmla="*/ 431 h 1395"/>
                <a:gd name="T54" fmla="*/ 1182 w 1250"/>
                <a:gd name="T55" fmla="*/ 415 h 1395"/>
                <a:gd name="T56" fmla="*/ 1224 w 1250"/>
                <a:gd name="T57" fmla="*/ 374 h 1395"/>
                <a:gd name="T58" fmla="*/ 1250 w 1250"/>
                <a:gd name="T59" fmla="*/ 293 h 1395"/>
                <a:gd name="T60" fmla="*/ 1241 w 1250"/>
                <a:gd name="T61" fmla="*/ 236 h 1395"/>
                <a:gd name="T62" fmla="*/ 1213 w 1250"/>
                <a:gd name="T63" fmla="*/ 182 h 1395"/>
                <a:gd name="T64" fmla="*/ 1163 w 1250"/>
                <a:gd name="T65" fmla="*/ 104 h 1395"/>
                <a:gd name="T66" fmla="*/ 1099 w 1250"/>
                <a:gd name="T67" fmla="*/ 33 h 1395"/>
                <a:gd name="T68" fmla="*/ 1047 w 1250"/>
                <a:gd name="T69" fmla="*/ 6 h 1395"/>
                <a:gd name="T70" fmla="*/ 1009 w 1250"/>
                <a:gd name="T71" fmla="*/ 2 h 1395"/>
                <a:gd name="T72" fmla="*/ 982 w 1250"/>
                <a:gd name="T73" fmla="*/ 2 h 1395"/>
                <a:gd name="T74" fmla="*/ 891 w 1250"/>
                <a:gd name="T75" fmla="*/ 1 h 1395"/>
                <a:gd name="T76" fmla="*/ 769 w 1250"/>
                <a:gd name="T77" fmla="*/ 1 h 1395"/>
                <a:gd name="T78" fmla="*/ 678 w 1250"/>
                <a:gd name="T79" fmla="*/ 0 h 1395"/>
                <a:gd name="T80" fmla="*/ 649 w 1250"/>
                <a:gd name="T81" fmla="*/ 0 h 1395"/>
                <a:gd name="T82" fmla="*/ 614 w 1250"/>
                <a:gd name="T83" fmla="*/ 5 h 1395"/>
                <a:gd name="T84" fmla="*/ 569 w 1250"/>
                <a:gd name="T85" fmla="*/ 26 h 1395"/>
                <a:gd name="T86" fmla="*/ 512 w 1250"/>
                <a:gd name="T87" fmla="*/ 72 h 1395"/>
                <a:gd name="T88" fmla="*/ 460 w 1250"/>
                <a:gd name="T89" fmla="*/ 138 h 1395"/>
                <a:gd name="T90" fmla="*/ 406 w 1250"/>
                <a:gd name="T91" fmla="*/ 236 h 1395"/>
                <a:gd name="T92" fmla="*/ 204 w 1250"/>
                <a:gd name="T93" fmla="*/ 215 h 1395"/>
                <a:gd name="T94" fmla="*/ 159 w 1250"/>
                <a:gd name="T95" fmla="*/ 162 h 1395"/>
                <a:gd name="T96" fmla="*/ 138 w 1250"/>
                <a:gd name="T97" fmla="*/ 141 h 1395"/>
                <a:gd name="T98" fmla="*/ 104 w 1250"/>
                <a:gd name="T99" fmla="*/ 157 h 1395"/>
                <a:gd name="T100" fmla="*/ 0 w 1250"/>
                <a:gd name="T101" fmla="*/ 209 h 139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</a:cxnLst>
              <a:rect l="0" t="0" r="r" b="b"/>
              <a:pathLst>
                <a:path w="1250" h="1395">
                  <a:moveTo>
                    <a:pt x="192" y="363"/>
                  </a:moveTo>
                  <a:lnTo>
                    <a:pt x="205" y="369"/>
                  </a:lnTo>
                  <a:lnTo>
                    <a:pt x="218" y="376"/>
                  </a:lnTo>
                  <a:lnTo>
                    <a:pt x="232" y="382"/>
                  </a:lnTo>
                  <a:lnTo>
                    <a:pt x="248" y="387"/>
                  </a:lnTo>
                  <a:lnTo>
                    <a:pt x="263" y="393"/>
                  </a:lnTo>
                  <a:lnTo>
                    <a:pt x="280" y="398"/>
                  </a:lnTo>
                  <a:lnTo>
                    <a:pt x="296" y="402"/>
                  </a:lnTo>
                  <a:lnTo>
                    <a:pt x="313" y="406"/>
                  </a:lnTo>
                  <a:lnTo>
                    <a:pt x="328" y="410"/>
                  </a:lnTo>
                  <a:lnTo>
                    <a:pt x="344" y="413"/>
                  </a:lnTo>
                  <a:lnTo>
                    <a:pt x="359" y="415"/>
                  </a:lnTo>
                  <a:lnTo>
                    <a:pt x="374" y="416"/>
                  </a:lnTo>
                  <a:lnTo>
                    <a:pt x="388" y="417"/>
                  </a:lnTo>
                  <a:lnTo>
                    <a:pt x="400" y="417"/>
                  </a:lnTo>
                  <a:lnTo>
                    <a:pt x="412" y="416"/>
                  </a:lnTo>
                  <a:lnTo>
                    <a:pt x="423" y="414"/>
                  </a:lnTo>
                  <a:lnTo>
                    <a:pt x="442" y="408"/>
                  </a:lnTo>
                  <a:lnTo>
                    <a:pt x="460" y="403"/>
                  </a:lnTo>
                  <a:lnTo>
                    <a:pt x="476" y="398"/>
                  </a:lnTo>
                  <a:lnTo>
                    <a:pt x="491" y="390"/>
                  </a:lnTo>
                  <a:lnTo>
                    <a:pt x="507" y="382"/>
                  </a:lnTo>
                  <a:lnTo>
                    <a:pt x="522" y="370"/>
                  </a:lnTo>
                  <a:lnTo>
                    <a:pt x="538" y="356"/>
                  </a:lnTo>
                  <a:lnTo>
                    <a:pt x="555" y="337"/>
                  </a:lnTo>
                  <a:lnTo>
                    <a:pt x="455" y="838"/>
                  </a:lnTo>
                  <a:lnTo>
                    <a:pt x="477" y="837"/>
                  </a:lnTo>
                  <a:lnTo>
                    <a:pt x="472" y="882"/>
                  </a:lnTo>
                  <a:lnTo>
                    <a:pt x="467" y="954"/>
                  </a:lnTo>
                  <a:lnTo>
                    <a:pt x="463" y="1027"/>
                  </a:lnTo>
                  <a:lnTo>
                    <a:pt x="464" y="1077"/>
                  </a:lnTo>
                  <a:lnTo>
                    <a:pt x="468" y="1097"/>
                  </a:lnTo>
                  <a:lnTo>
                    <a:pt x="472" y="1123"/>
                  </a:lnTo>
                  <a:lnTo>
                    <a:pt x="480" y="1153"/>
                  </a:lnTo>
                  <a:lnTo>
                    <a:pt x="489" y="1185"/>
                  </a:lnTo>
                  <a:lnTo>
                    <a:pt x="503" y="1216"/>
                  </a:lnTo>
                  <a:lnTo>
                    <a:pt x="521" y="1249"/>
                  </a:lnTo>
                  <a:lnTo>
                    <a:pt x="544" y="1279"/>
                  </a:lnTo>
                  <a:lnTo>
                    <a:pt x="574" y="1305"/>
                  </a:lnTo>
                  <a:lnTo>
                    <a:pt x="672" y="1305"/>
                  </a:lnTo>
                  <a:lnTo>
                    <a:pt x="647" y="1308"/>
                  </a:lnTo>
                  <a:lnTo>
                    <a:pt x="623" y="1314"/>
                  </a:lnTo>
                  <a:lnTo>
                    <a:pt x="599" y="1322"/>
                  </a:lnTo>
                  <a:lnTo>
                    <a:pt x="579" y="1333"/>
                  </a:lnTo>
                  <a:lnTo>
                    <a:pt x="562" y="1345"/>
                  </a:lnTo>
                  <a:lnTo>
                    <a:pt x="550" y="1360"/>
                  </a:lnTo>
                  <a:lnTo>
                    <a:pt x="541" y="1376"/>
                  </a:lnTo>
                  <a:lnTo>
                    <a:pt x="538" y="1394"/>
                  </a:lnTo>
                  <a:lnTo>
                    <a:pt x="812" y="1394"/>
                  </a:lnTo>
                  <a:lnTo>
                    <a:pt x="814" y="1383"/>
                  </a:lnTo>
                  <a:lnTo>
                    <a:pt x="813" y="1371"/>
                  </a:lnTo>
                  <a:lnTo>
                    <a:pt x="808" y="1359"/>
                  </a:lnTo>
                  <a:lnTo>
                    <a:pt x="801" y="1346"/>
                  </a:lnTo>
                  <a:lnTo>
                    <a:pt x="794" y="1335"/>
                  </a:lnTo>
                  <a:lnTo>
                    <a:pt x="787" y="1324"/>
                  </a:lnTo>
                  <a:lnTo>
                    <a:pt x="780" y="1315"/>
                  </a:lnTo>
                  <a:lnTo>
                    <a:pt x="777" y="1308"/>
                  </a:lnTo>
                  <a:lnTo>
                    <a:pt x="771" y="1282"/>
                  </a:lnTo>
                  <a:lnTo>
                    <a:pt x="764" y="1239"/>
                  </a:lnTo>
                  <a:lnTo>
                    <a:pt x="759" y="1181"/>
                  </a:lnTo>
                  <a:lnTo>
                    <a:pt x="756" y="1115"/>
                  </a:lnTo>
                  <a:lnTo>
                    <a:pt x="755" y="1044"/>
                  </a:lnTo>
                  <a:lnTo>
                    <a:pt x="758" y="971"/>
                  </a:lnTo>
                  <a:lnTo>
                    <a:pt x="764" y="900"/>
                  </a:lnTo>
                  <a:lnTo>
                    <a:pt x="777" y="837"/>
                  </a:lnTo>
                  <a:lnTo>
                    <a:pt x="876" y="837"/>
                  </a:lnTo>
                  <a:lnTo>
                    <a:pt x="888" y="938"/>
                  </a:lnTo>
                  <a:lnTo>
                    <a:pt x="895" y="1027"/>
                  </a:lnTo>
                  <a:lnTo>
                    <a:pt x="897" y="1103"/>
                  </a:lnTo>
                  <a:lnTo>
                    <a:pt x="895" y="1167"/>
                  </a:lnTo>
                  <a:lnTo>
                    <a:pt x="889" y="1219"/>
                  </a:lnTo>
                  <a:lnTo>
                    <a:pt x="883" y="1262"/>
                  </a:lnTo>
                  <a:lnTo>
                    <a:pt x="876" y="1295"/>
                  </a:lnTo>
                  <a:lnTo>
                    <a:pt x="869" y="1318"/>
                  </a:lnTo>
                  <a:lnTo>
                    <a:pt x="867" y="1323"/>
                  </a:lnTo>
                  <a:lnTo>
                    <a:pt x="862" y="1329"/>
                  </a:lnTo>
                  <a:lnTo>
                    <a:pt x="857" y="1337"/>
                  </a:lnTo>
                  <a:lnTo>
                    <a:pt x="850" y="1346"/>
                  </a:lnTo>
                  <a:lnTo>
                    <a:pt x="845" y="1357"/>
                  </a:lnTo>
                  <a:lnTo>
                    <a:pt x="840" y="1369"/>
                  </a:lnTo>
                  <a:lnTo>
                    <a:pt x="837" y="1381"/>
                  </a:lnTo>
                  <a:lnTo>
                    <a:pt x="837" y="1395"/>
                  </a:lnTo>
                  <a:lnTo>
                    <a:pt x="1137" y="1395"/>
                  </a:lnTo>
                  <a:lnTo>
                    <a:pt x="1135" y="1377"/>
                  </a:lnTo>
                  <a:lnTo>
                    <a:pt x="1127" y="1361"/>
                  </a:lnTo>
                  <a:lnTo>
                    <a:pt x="1116" y="1348"/>
                  </a:lnTo>
                  <a:lnTo>
                    <a:pt x="1101" y="1337"/>
                  </a:lnTo>
                  <a:lnTo>
                    <a:pt x="1083" y="1328"/>
                  </a:lnTo>
                  <a:lnTo>
                    <a:pt x="1061" y="1321"/>
                  </a:lnTo>
                  <a:lnTo>
                    <a:pt x="1038" y="1317"/>
                  </a:lnTo>
                  <a:lnTo>
                    <a:pt x="1011" y="1314"/>
                  </a:lnTo>
                  <a:lnTo>
                    <a:pt x="1076" y="1315"/>
                  </a:lnTo>
                  <a:lnTo>
                    <a:pt x="1112" y="1285"/>
                  </a:lnTo>
                  <a:lnTo>
                    <a:pt x="1140" y="1252"/>
                  </a:lnTo>
                  <a:lnTo>
                    <a:pt x="1162" y="1217"/>
                  </a:lnTo>
                  <a:lnTo>
                    <a:pt x="1178" y="1182"/>
                  </a:lnTo>
                  <a:lnTo>
                    <a:pt x="1190" y="1149"/>
                  </a:lnTo>
                  <a:lnTo>
                    <a:pt x="1197" y="1115"/>
                  </a:lnTo>
                  <a:lnTo>
                    <a:pt x="1202" y="1084"/>
                  </a:lnTo>
                  <a:lnTo>
                    <a:pt x="1204" y="1057"/>
                  </a:lnTo>
                  <a:lnTo>
                    <a:pt x="1202" y="1013"/>
                  </a:lnTo>
                  <a:lnTo>
                    <a:pt x="1195" y="947"/>
                  </a:lnTo>
                  <a:lnTo>
                    <a:pt x="1187" y="880"/>
                  </a:lnTo>
                  <a:lnTo>
                    <a:pt x="1177" y="836"/>
                  </a:lnTo>
                  <a:lnTo>
                    <a:pt x="1224" y="834"/>
                  </a:lnTo>
                  <a:lnTo>
                    <a:pt x="1151" y="436"/>
                  </a:lnTo>
                  <a:lnTo>
                    <a:pt x="1156" y="434"/>
                  </a:lnTo>
                  <a:lnTo>
                    <a:pt x="1161" y="431"/>
                  </a:lnTo>
                  <a:lnTo>
                    <a:pt x="1167" y="428"/>
                  </a:lnTo>
                  <a:lnTo>
                    <a:pt x="1172" y="423"/>
                  </a:lnTo>
                  <a:lnTo>
                    <a:pt x="1177" y="419"/>
                  </a:lnTo>
                  <a:lnTo>
                    <a:pt x="1182" y="415"/>
                  </a:lnTo>
                  <a:lnTo>
                    <a:pt x="1189" y="411"/>
                  </a:lnTo>
                  <a:lnTo>
                    <a:pt x="1195" y="405"/>
                  </a:lnTo>
                  <a:lnTo>
                    <a:pt x="1211" y="390"/>
                  </a:lnTo>
                  <a:lnTo>
                    <a:pt x="1224" y="374"/>
                  </a:lnTo>
                  <a:lnTo>
                    <a:pt x="1234" y="356"/>
                  </a:lnTo>
                  <a:lnTo>
                    <a:pt x="1243" y="337"/>
                  </a:lnTo>
                  <a:lnTo>
                    <a:pt x="1248" y="315"/>
                  </a:lnTo>
                  <a:lnTo>
                    <a:pt x="1250" y="293"/>
                  </a:lnTo>
                  <a:lnTo>
                    <a:pt x="1249" y="269"/>
                  </a:lnTo>
                  <a:lnTo>
                    <a:pt x="1244" y="245"/>
                  </a:lnTo>
                  <a:lnTo>
                    <a:pt x="1243" y="242"/>
                  </a:lnTo>
                  <a:lnTo>
                    <a:pt x="1241" y="236"/>
                  </a:lnTo>
                  <a:lnTo>
                    <a:pt x="1235" y="227"/>
                  </a:lnTo>
                  <a:lnTo>
                    <a:pt x="1230" y="214"/>
                  </a:lnTo>
                  <a:lnTo>
                    <a:pt x="1222" y="199"/>
                  </a:lnTo>
                  <a:lnTo>
                    <a:pt x="1213" y="182"/>
                  </a:lnTo>
                  <a:lnTo>
                    <a:pt x="1203" y="163"/>
                  </a:lnTo>
                  <a:lnTo>
                    <a:pt x="1191" y="143"/>
                  </a:lnTo>
                  <a:lnTo>
                    <a:pt x="1178" y="124"/>
                  </a:lnTo>
                  <a:lnTo>
                    <a:pt x="1163" y="104"/>
                  </a:lnTo>
                  <a:lnTo>
                    <a:pt x="1149" y="84"/>
                  </a:lnTo>
                  <a:lnTo>
                    <a:pt x="1133" y="65"/>
                  </a:lnTo>
                  <a:lnTo>
                    <a:pt x="1117" y="48"/>
                  </a:lnTo>
                  <a:lnTo>
                    <a:pt x="1099" y="33"/>
                  </a:lnTo>
                  <a:lnTo>
                    <a:pt x="1081" y="20"/>
                  </a:lnTo>
                  <a:lnTo>
                    <a:pt x="1063" y="11"/>
                  </a:lnTo>
                  <a:lnTo>
                    <a:pt x="1055" y="8"/>
                  </a:lnTo>
                  <a:lnTo>
                    <a:pt x="1047" y="6"/>
                  </a:lnTo>
                  <a:lnTo>
                    <a:pt x="1038" y="5"/>
                  </a:lnTo>
                  <a:lnTo>
                    <a:pt x="1028" y="3"/>
                  </a:lnTo>
                  <a:lnTo>
                    <a:pt x="1017" y="2"/>
                  </a:lnTo>
                  <a:lnTo>
                    <a:pt x="1009" y="2"/>
                  </a:lnTo>
                  <a:lnTo>
                    <a:pt x="1002" y="2"/>
                  </a:lnTo>
                  <a:lnTo>
                    <a:pt x="996" y="2"/>
                  </a:lnTo>
                  <a:lnTo>
                    <a:pt x="992" y="2"/>
                  </a:lnTo>
                  <a:lnTo>
                    <a:pt x="982" y="2"/>
                  </a:lnTo>
                  <a:lnTo>
                    <a:pt x="966" y="2"/>
                  </a:lnTo>
                  <a:lnTo>
                    <a:pt x="944" y="2"/>
                  </a:lnTo>
                  <a:lnTo>
                    <a:pt x="919" y="2"/>
                  </a:lnTo>
                  <a:lnTo>
                    <a:pt x="891" y="1"/>
                  </a:lnTo>
                  <a:lnTo>
                    <a:pt x="861" y="1"/>
                  </a:lnTo>
                  <a:lnTo>
                    <a:pt x="830" y="1"/>
                  </a:lnTo>
                  <a:lnTo>
                    <a:pt x="799" y="1"/>
                  </a:lnTo>
                  <a:lnTo>
                    <a:pt x="769" y="1"/>
                  </a:lnTo>
                  <a:lnTo>
                    <a:pt x="741" y="0"/>
                  </a:lnTo>
                  <a:lnTo>
                    <a:pt x="716" y="0"/>
                  </a:lnTo>
                  <a:lnTo>
                    <a:pt x="694" y="0"/>
                  </a:lnTo>
                  <a:lnTo>
                    <a:pt x="678" y="0"/>
                  </a:lnTo>
                  <a:lnTo>
                    <a:pt x="667" y="0"/>
                  </a:lnTo>
                  <a:lnTo>
                    <a:pt x="663" y="0"/>
                  </a:lnTo>
                  <a:lnTo>
                    <a:pt x="657" y="0"/>
                  </a:lnTo>
                  <a:lnTo>
                    <a:pt x="649" y="0"/>
                  </a:lnTo>
                  <a:lnTo>
                    <a:pt x="641" y="0"/>
                  </a:lnTo>
                  <a:lnTo>
                    <a:pt x="632" y="1"/>
                  </a:lnTo>
                  <a:lnTo>
                    <a:pt x="623" y="3"/>
                  </a:lnTo>
                  <a:lnTo>
                    <a:pt x="614" y="5"/>
                  </a:lnTo>
                  <a:lnTo>
                    <a:pt x="607" y="7"/>
                  </a:lnTo>
                  <a:lnTo>
                    <a:pt x="599" y="9"/>
                  </a:lnTo>
                  <a:lnTo>
                    <a:pt x="585" y="15"/>
                  </a:lnTo>
                  <a:lnTo>
                    <a:pt x="569" y="26"/>
                  </a:lnTo>
                  <a:lnTo>
                    <a:pt x="553" y="37"/>
                  </a:lnTo>
                  <a:lnTo>
                    <a:pt x="537" y="50"/>
                  </a:lnTo>
                  <a:lnTo>
                    <a:pt x="523" y="62"/>
                  </a:lnTo>
                  <a:lnTo>
                    <a:pt x="512" y="72"/>
                  </a:lnTo>
                  <a:lnTo>
                    <a:pt x="505" y="80"/>
                  </a:lnTo>
                  <a:lnTo>
                    <a:pt x="502" y="82"/>
                  </a:lnTo>
                  <a:lnTo>
                    <a:pt x="480" y="109"/>
                  </a:lnTo>
                  <a:lnTo>
                    <a:pt x="460" y="138"/>
                  </a:lnTo>
                  <a:lnTo>
                    <a:pt x="442" y="165"/>
                  </a:lnTo>
                  <a:lnTo>
                    <a:pt x="427" y="192"/>
                  </a:lnTo>
                  <a:lnTo>
                    <a:pt x="415" y="216"/>
                  </a:lnTo>
                  <a:lnTo>
                    <a:pt x="406" y="236"/>
                  </a:lnTo>
                  <a:lnTo>
                    <a:pt x="399" y="251"/>
                  </a:lnTo>
                  <a:lnTo>
                    <a:pt x="395" y="260"/>
                  </a:lnTo>
                  <a:lnTo>
                    <a:pt x="214" y="230"/>
                  </a:lnTo>
                  <a:lnTo>
                    <a:pt x="204" y="215"/>
                  </a:lnTo>
                  <a:lnTo>
                    <a:pt x="192" y="200"/>
                  </a:lnTo>
                  <a:lnTo>
                    <a:pt x="180" y="186"/>
                  </a:lnTo>
                  <a:lnTo>
                    <a:pt x="169" y="174"/>
                  </a:lnTo>
                  <a:lnTo>
                    <a:pt x="159" y="162"/>
                  </a:lnTo>
                  <a:lnTo>
                    <a:pt x="152" y="154"/>
                  </a:lnTo>
                  <a:lnTo>
                    <a:pt x="146" y="148"/>
                  </a:lnTo>
                  <a:lnTo>
                    <a:pt x="144" y="146"/>
                  </a:lnTo>
                  <a:lnTo>
                    <a:pt x="138" y="141"/>
                  </a:lnTo>
                  <a:lnTo>
                    <a:pt x="129" y="138"/>
                  </a:lnTo>
                  <a:lnTo>
                    <a:pt x="121" y="137"/>
                  </a:lnTo>
                  <a:lnTo>
                    <a:pt x="114" y="139"/>
                  </a:lnTo>
                  <a:lnTo>
                    <a:pt x="104" y="157"/>
                  </a:lnTo>
                  <a:lnTo>
                    <a:pt x="103" y="180"/>
                  </a:lnTo>
                  <a:lnTo>
                    <a:pt x="106" y="201"/>
                  </a:lnTo>
                  <a:lnTo>
                    <a:pt x="108" y="210"/>
                  </a:lnTo>
                  <a:lnTo>
                    <a:pt x="0" y="209"/>
                  </a:lnTo>
                  <a:lnTo>
                    <a:pt x="32" y="341"/>
                  </a:lnTo>
                  <a:lnTo>
                    <a:pt x="192" y="342"/>
                  </a:lnTo>
                  <a:lnTo>
                    <a:pt x="192" y="363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" name="Freeform 14"/>
            <xdr:cNvSpPr>
              <a:spLocks/>
            </xdr:cNvSpPr>
          </xdr:nvSpPr>
          <xdr:spPr bwMode="auto">
            <a:xfrm>
              <a:off x="1145" y="327"/>
              <a:ext cx="22" cy="41"/>
            </a:xfrm>
            <a:custGeom>
              <a:avLst/>
              <a:gdLst>
                <a:gd name="T0" fmla="*/ 17 w 248"/>
                <a:gd name="T1" fmla="*/ 0 h 444"/>
                <a:gd name="T2" fmla="*/ 9 w 248"/>
                <a:gd name="T3" fmla="*/ 73 h 444"/>
                <a:gd name="T4" fmla="*/ 3 w 248"/>
                <a:gd name="T5" fmla="*/ 138 h 444"/>
                <a:gd name="T6" fmla="*/ 0 w 248"/>
                <a:gd name="T7" fmla="*/ 204 h 444"/>
                <a:gd name="T8" fmla="*/ 5 w 248"/>
                <a:gd name="T9" fmla="*/ 274 h 444"/>
                <a:gd name="T10" fmla="*/ 18 w 248"/>
                <a:gd name="T11" fmla="*/ 319 h 444"/>
                <a:gd name="T12" fmla="*/ 31 w 248"/>
                <a:gd name="T13" fmla="*/ 356 h 444"/>
                <a:gd name="T14" fmla="*/ 46 w 248"/>
                <a:gd name="T15" fmla="*/ 386 h 444"/>
                <a:gd name="T16" fmla="*/ 60 w 248"/>
                <a:gd name="T17" fmla="*/ 409 h 444"/>
                <a:gd name="T18" fmla="*/ 72 w 248"/>
                <a:gd name="T19" fmla="*/ 425 h 444"/>
                <a:gd name="T20" fmla="*/ 82 w 248"/>
                <a:gd name="T21" fmla="*/ 436 h 444"/>
                <a:gd name="T22" fmla="*/ 88 w 248"/>
                <a:gd name="T23" fmla="*/ 442 h 444"/>
                <a:gd name="T24" fmla="*/ 91 w 248"/>
                <a:gd name="T25" fmla="*/ 444 h 444"/>
                <a:gd name="T26" fmla="*/ 243 w 248"/>
                <a:gd name="T27" fmla="*/ 444 h 444"/>
                <a:gd name="T28" fmla="*/ 242 w 248"/>
                <a:gd name="T29" fmla="*/ 434 h 444"/>
                <a:gd name="T30" fmla="*/ 238 w 248"/>
                <a:gd name="T31" fmla="*/ 406 h 444"/>
                <a:gd name="T32" fmla="*/ 235 w 248"/>
                <a:gd name="T33" fmla="*/ 362 h 444"/>
                <a:gd name="T34" fmla="*/ 230 w 248"/>
                <a:gd name="T35" fmla="*/ 306 h 444"/>
                <a:gd name="T36" fmla="*/ 229 w 248"/>
                <a:gd name="T37" fmla="*/ 239 h 444"/>
                <a:gd name="T38" fmla="*/ 230 w 248"/>
                <a:gd name="T39" fmla="*/ 164 h 444"/>
                <a:gd name="T40" fmla="*/ 237 w 248"/>
                <a:gd name="T41" fmla="*/ 83 h 444"/>
                <a:gd name="T42" fmla="*/ 248 w 248"/>
                <a:gd name="T43" fmla="*/ 0 h 444"/>
                <a:gd name="T44" fmla="*/ 17 w 248"/>
                <a:gd name="T45" fmla="*/ 0 h 44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</a:cxnLst>
              <a:rect l="0" t="0" r="r" b="b"/>
              <a:pathLst>
                <a:path w="248" h="444">
                  <a:moveTo>
                    <a:pt x="17" y="0"/>
                  </a:moveTo>
                  <a:lnTo>
                    <a:pt x="9" y="73"/>
                  </a:lnTo>
                  <a:lnTo>
                    <a:pt x="3" y="138"/>
                  </a:lnTo>
                  <a:lnTo>
                    <a:pt x="0" y="204"/>
                  </a:lnTo>
                  <a:lnTo>
                    <a:pt x="5" y="274"/>
                  </a:lnTo>
                  <a:lnTo>
                    <a:pt x="18" y="319"/>
                  </a:lnTo>
                  <a:lnTo>
                    <a:pt x="31" y="356"/>
                  </a:lnTo>
                  <a:lnTo>
                    <a:pt x="46" y="386"/>
                  </a:lnTo>
                  <a:lnTo>
                    <a:pt x="60" y="409"/>
                  </a:lnTo>
                  <a:lnTo>
                    <a:pt x="72" y="425"/>
                  </a:lnTo>
                  <a:lnTo>
                    <a:pt x="82" y="436"/>
                  </a:lnTo>
                  <a:lnTo>
                    <a:pt x="88" y="442"/>
                  </a:lnTo>
                  <a:lnTo>
                    <a:pt x="91" y="444"/>
                  </a:lnTo>
                  <a:lnTo>
                    <a:pt x="243" y="444"/>
                  </a:lnTo>
                  <a:lnTo>
                    <a:pt x="242" y="434"/>
                  </a:lnTo>
                  <a:lnTo>
                    <a:pt x="238" y="406"/>
                  </a:lnTo>
                  <a:lnTo>
                    <a:pt x="235" y="362"/>
                  </a:lnTo>
                  <a:lnTo>
                    <a:pt x="230" y="306"/>
                  </a:lnTo>
                  <a:lnTo>
                    <a:pt x="229" y="239"/>
                  </a:lnTo>
                  <a:lnTo>
                    <a:pt x="230" y="164"/>
                  </a:lnTo>
                  <a:lnTo>
                    <a:pt x="237" y="83"/>
                  </a:lnTo>
                  <a:lnTo>
                    <a:pt x="248" y="0"/>
                  </a:lnTo>
                  <a:lnTo>
                    <a:pt x="17" y="0"/>
                  </a:lnTo>
                  <a:close/>
                </a:path>
              </a:pathLst>
            </a:custGeom>
            <a:solidFill>
              <a:srgbClr val="E8A06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" name="Freeform 15"/>
            <xdr:cNvSpPr>
              <a:spLocks/>
            </xdr:cNvSpPr>
          </xdr:nvSpPr>
          <xdr:spPr bwMode="auto">
            <a:xfrm>
              <a:off x="1182" y="327"/>
              <a:ext cx="24" cy="42"/>
            </a:xfrm>
            <a:custGeom>
              <a:avLst/>
              <a:gdLst>
                <a:gd name="T0" fmla="*/ 0 w 268"/>
                <a:gd name="T1" fmla="*/ 0 h 458"/>
                <a:gd name="T2" fmla="*/ 15 w 268"/>
                <a:gd name="T3" fmla="*/ 69 h 458"/>
                <a:gd name="T4" fmla="*/ 22 w 268"/>
                <a:gd name="T5" fmla="*/ 145 h 458"/>
                <a:gd name="T6" fmla="*/ 24 w 268"/>
                <a:gd name="T7" fmla="*/ 221 h 458"/>
                <a:gd name="T8" fmla="*/ 22 w 268"/>
                <a:gd name="T9" fmla="*/ 294 h 458"/>
                <a:gd name="T10" fmla="*/ 19 w 268"/>
                <a:gd name="T11" fmla="*/ 358 h 458"/>
                <a:gd name="T12" fmla="*/ 14 w 268"/>
                <a:gd name="T13" fmla="*/ 410 h 458"/>
                <a:gd name="T14" fmla="*/ 11 w 268"/>
                <a:gd name="T15" fmla="*/ 445 h 458"/>
                <a:gd name="T16" fmla="*/ 9 w 268"/>
                <a:gd name="T17" fmla="*/ 458 h 458"/>
                <a:gd name="T18" fmla="*/ 140 w 268"/>
                <a:gd name="T19" fmla="*/ 458 h 458"/>
                <a:gd name="T20" fmla="*/ 144 w 268"/>
                <a:gd name="T21" fmla="*/ 455 h 458"/>
                <a:gd name="T22" fmla="*/ 153 w 268"/>
                <a:gd name="T23" fmla="*/ 450 h 458"/>
                <a:gd name="T24" fmla="*/ 169 w 268"/>
                <a:gd name="T25" fmla="*/ 441 h 458"/>
                <a:gd name="T26" fmla="*/ 187 w 268"/>
                <a:gd name="T27" fmla="*/ 426 h 458"/>
                <a:gd name="T28" fmla="*/ 207 w 268"/>
                <a:gd name="T29" fmla="*/ 405 h 458"/>
                <a:gd name="T30" fmla="*/ 228 w 268"/>
                <a:gd name="T31" fmla="*/ 377 h 458"/>
                <a:gd name="T32" fmla="*/ 246 w 268"/>
                <a:gd name="T33" fmla="*/ 343 h 458"/>
                <a:gd name="T34" fmla="*/ 259 w 268"/>
                <a:gd name="T35" fmla="*/ 302 h 458"/>
                <a:gd name="T36" fmla="*/ 266 w 268"/>
                <a:gd name="T37" fmla="*/ 269 h 458"/>
                <a:gd name="T38" fmla="*/ 268 w 268"/>
                <a:gd name="T39" fmla="*/ 234 h 458"/>
                <a:gd name="T40" fmla="*/ 268 w 268"/>
                <a:gd name="T41" fmla="*/ 195 h 458"/>
                <a:gd name="T42" fmla="*/ 266 w 268"/>
                <a:gd name="T43" fmla="*/ 155 h 458"/>
                <a:gd name="T44" fmla="*/ 260 w 268"/>
                <a:gd name="T45" fmla="*/ 115 h 458"/>
                <a:gd name="T46" fmla="*/ 255 w 268"/>
                <a:gd name="T47" fmla="*/ 75 h 458"/>
                <a:gd name="T48" fmla="*/ 248 w 268"/>
                <a:gd name="T49" fmla="*/ 36 h 458"/>
                <a:gd name="T50" fmla="*/ 240 w 268"/>
                <a:gd name="T51" fmla="*/ 0 h 458"/>
                <a:gd name="T52" fmla="*/ 0 w 268"/>
                <a:gd name="T53" fmla="*/ 0 h 4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</a:cxnLst>
              <a:rect l="0" t="0" r="r" b="b"/>
              <a:pathLst>
                <a:path w="268" h="458">
                  <a:moveTo>
                    <a:pt x="0" y="0"/>
                  </a:moveTo>
                  <a:lnTo>
                    <a:pt x="15" y="69"/>
                  </a:lnTo>
                  <a:lnTo>
                    <a:pt x="22" y="145"/>
                  </a:lnTo>
                  <a:lnTo>
                    <a:pt x="24" y="221"/>
                  </a:lnTo>
                  <a:lnTo>
                    <a:pt x="22" y="294"/>
                  </a:lnTo>
                  <a:lnTo>
                    <a:pt x="19" y="358"/>
                  </a:lnTo>
                  <a:lnTo>
                    <a:pt x="14" y="410"/>
                  </a:lnTo>
                  <a:lnTo>
                    <a:pt x="11" y="445"/>
                  </a:lnTo>
                  <a:lnTo>
                    <a:pt x="9" y="458"/>
                  </a:lnTo>
                  <a:lnTo>
                    <a:pt x="140" y="458"/>
                  </a:lnTo>
                  <a:lnTo>
                    <a:pt x="144" y="455"/>
                  </a:lnTo>
                  <a:lnTo>
                    <a:pt x="153" y="450"/>
                  </a:lnTo>
                  <a:lnTo>
                    <a:pt x="169" y="441"/>
                  </a:lnTo>
                  <a:lnTo>
                    <a:pt x="187" y="426"/>
                  </a:lnTo>
                  <a:lnTo>
                    <a:pt x="207" y="405"/>
                  </a:lnTo>
                  <a:lnTo>
                    <a:pt x="228" y="377"/>
                  </a:lnTo>
                  <a:lnTo>
                    <a:pt x="246" y="343"/>
                  </a:lnTo>
                  <a:lnTo>
                    <a:pt x="259" y="302"/>
                  </a:lnTo>
                  <a:lnTo>
                    <a:pt x="266" y="269"/>
                  </a:lnTo>
                  <a:lnTo>
                    <a:pt x="268" y="234"/>
                  </a:lnTo>
                  <a:lnTo>
                    <a:pt x="268" y="195"/>
                  </a:lnTo>
                  <a:lnTo>
                    <a:pt x="266" y="155"/>
                  </a:lnTo>
                  <a:lnTo>
                    <a:pt x="260" y="115"/>
                  </a:lnTo>
                  <a:lnTo>
                    <a:pt x="255" y="75"/>
                  </a:lnTo>
                  <a:lnTo>
                    <a:pt x="248" y="36"/>
                  </a:lnTo>
                  <a:lnTo>
                    <a:pt x="240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E8A06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" name="Freeform 16"/>
            <xdr:cNvSpPr>
              <a:spLocks/>
            </xdr:cNvSpPr>
          </xdr:nvSpPr>
          <xdr:spPr bwMode="auto">
            <a:xfrm>
              <a:off x="1160" y="234"/>
              <a:ext cx="31" cy="28"/>
            </a:xfrm>
            <a:custGeom>
              <a:avLst/>
              <a:gdLst>
                <a:gd name="T0" fmla="*/ 341 w 341"/>
                <a:gd name="T1" fmla="*/ 296 h 304"/>
                <a:gd name="T2" fmla="*/ 341 w 341"/>
                <a:gd name="T3" fmla="*/ 0 h 304"/>
                <a:gd name="T4" fmla="*/ 0 w 341"/>
                <a:gd name="T5" fmla="*/ 71 h 304"/>
                <a:gd name="T6" fmla="*/ 0 w 341"/>
                <a:gd name="T7" fmla="*/ 304 h 304"/>
                <a:gd name="T8" fmla="*/ 341 w 341"/>
                <a:gd name="T9" fmla="*/ 296 h 3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41" h="304">
                  <a:moveTo>
                    <a:pt x="341" y="296"/>
                  </a:moveTo>
                  <a:lnTo>
                    <a:pt x="341" y="0"/>
                  </a:lnTo>
                  <a:lnTo>
                    <a:pt x="0" y="71"/>
                  </a:lnTo>
                  <a:lnTo>
                    <a:pt x="0" y="304"/>
                  </a:lnTo>
                  <a:lnTo>
                    <a:pt x="341" y="29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" name="Rectangle 17"/>
            <xdr:cNvSpPr>
              <a:spLocks noChangeArrowheads="1"/>
            </xdr:cNvSpPr>
          </xdr:nvSpPr>
          <xdr:spPr bwMode="auto">
            <a:xfrm>
              <a:off x="1163" y="239"/>
              <a:ext cx="24" cy="12"/>
            </a:xfrm>
            <a:prstGeom prst="rect">
              <a:avLst/>
            </a:prstGeom>
            <a:solidFill>
              <a:srgbClr val="AFAA7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9" name="Freeform 18"/>
            <xdr:cNvSpPr>
              <a:spLocks/>
            </xdr:cNvSpPr>
          </xdr:nvSpPr>
          <xdr:spPr bwMode="auto">
            <a:xfrm>
              <a:off x="1141" y="192"/>
              <a:ext cx="62" cy="56"/>
            </a:xfrm>
            <a:custGeom>
              <a:avLst/>
              <a:gdLst>
                <a:gd name="T0" fmla="*/ 591 w 691"/>
                <a:gd name="T1" fmla="*/ 186 h 614"/>
                <a:gd name="T2" fmla="*/ 590 w 691"/>
                <a:gd name="T3" fmla="*/ 186 h 614"/>
                <a:gd name="T4" fmla="*/ 579 w 691"/>
                <a:gd name="T5" fmla="*/ 166 h 614"/>
                <a:gd name="T6" fmla="*/ 556 w 691"/>
                <a:gd name="T7" fmla="*/ 128 h 614"/>
                <a:gd name="T8" fmla="*/ 528 w 691"/>
                <a:gd name="T9" fmla="*/ 94 h 614"/>
                <a:gd name="T10" fmla="*/ 495 w 691"/>
                <a:gd name="T11" fmla="*/ 65 h 614"/>
                <a:gd name="T12" fmla="*/ 458 w 691"/>
                <a:gd name="T13" fmla="*/ 40 h 614"/>
                <a:gd name="T14" fmla="*/ 418 w 691"/>
                <a:gd name="T15" fmla="*/ 21 h 614"/>
                <a:gd name="T16" fmla="*/ 375 w 691"/>
                <a:gd name="T17" fmla="*/ 7 h 614"/>
                <a:gd name="T18" fmla="*/ 329 w 691"/>
                <a:gd name="T19" fmla="*/ 1 h 614"/>
                <a:gd name="T20" fmla="*/ 275 w 691"/>
                <a:gd name="T21" fmla="*/ 1 h 614"/>
                <a:gd name="T22" fmla="*/ 215 w 691"/>
                <a:gd name="T23" fmla="*/ 14 h 614"/>
                <a:gd name="T24" fmla="*/ 161 w 691"/>
                <a:gd name="T25" fmla="*/ 37 h 614"/>
                <a:gd name="T26" fmla="*/ 111 w 691"/>
                <a:gd name="T27" fmla="*/ 70 h 614"/>
                <a:gd name="T28" fmla="*/ 70 w 691"/>
                <a:gd name="T29" fmla="*/ 112 h 614"/>
                <a:gd name="T30" fmla="*/ 37 w 691"/>
                <a:gd name="T31" fmla="*/ 161 h 614"/>
                <a:gd name="T32" fmla="*/ 14 w 691"/>
                <a:gd name="T33" fmla="*/ 216 h 614"/>
                <a:gd name="T34" fmla="*/ 1 w 691"/>
                <a:gd name="T35" fmla="*/ 276 h 614"/>
                <a:gd name="T36" fmla="*/ 1 w 691"/>
                <a:gd name="T37" fmla="*/ 339 h 614"/>
                <a:gd name="T38" fmla="*/ 14 w 691"/>
                <a:gd name="T39" fmla="*/ 399 h 614"/>
                <a:gd name="T40" fmla="*/ 37 w 691"/>
                <a:gd name="T41" fmla="*/ 454 h 614"/>
                <a:gd name="T42" fmla="*/ 70 w 691"/>
                <a:gd name="T43" fmla="*/ 502 h 614"/>
                <a:gd name="T44" fmla="*/ 111 w 691"/>
                <a:gd name="T45" fmla="*/ 545 h 614"/>
                <a:gd name="T46" fmla="*/ 161 w 691"/>
                <a:gd name="T47" fmla="*/ 577 h 614"/>
                <a:gd name="T48" fmla="*/ 215 w 691"/>
                <a:gd name="T49" fmla="*/ 601 h 614"/>
                <a:gd name="T50" fmla="*/ 275 w 691"/>
                <a:gd name="T51" fmla="*/ 613 h 614"/>
                <a:gd name="T52" fmla="*/ 328 w 691"/>
                <a:gd name="T53" fmla="*/ 613 h 614"/>
                <a:gd name="T54" fmla="*/ 371 w 691"/>
                <a:gd name="T55" fmla="*/ 607 h 614"/>
                <a:gd name="T56" fmla="*/ 413 w 691"/>
                <a:gd name="T57" fmla="*/ 595 h 614"/>
                <a:gd name="T58" fmla="*/ 452 w 691"/>
                <a:gd name="T59" fmla="*/ 578 h 614"/>
                <a:gd name="T60" fmla="*/ 488 w 691"/>
                <a:gd name="T61" fmla="*/ 555 h 614"/>
                <a:gd name="T62" fmla="*/ 520 w 691"/>
                <a:gd name="T63" fmla="*/ 529 h 614"/>
                <a:gd name="T64" fmla="*/ 548 w 691"/>
                <a:gd name="T65" fmla="*/ 498 h 614"/>
                <a:gd name="T66" fmla="*/ 572 w 691"/>
                <a:gd name="T67" fmla="*/ 463 h 614"/>
                <a:gd name="T68" fmla="*/ 584 w 691"/>
                <a:gd name="T69" fmla="*/ 444 h 614"/>
                <a:gd name="T70" fmla="*/ 588 w 691"/>
                <a:gd name="T71" fmla="*/ 445 h 614"/>
                <a:gd name="T72" fmla="*/ 611 w 691"/>
                <a:gd name="T73" fmla="*/ 443 h 614"/>
                <a:gd name="T74" fmla="*/ 647 w 691"/>
                <a:gd name="T75" fmla="*/ 423 h 614"/>
                <a:gd name="T76" fmla="*/ 674 w 691"/>
                <a:gd name="T77" fmla="*/ 388 h 614"/>
                <a:gd name="T78" fmla="*/ 689 w 691"/>
                <a:gd name="T79" fmla="*/ 342 h 614"/>
                <a:gd name="T80" fmla="*/ 689 w 691"/>
                <a:gd name="T81" fmla="*/ 289 h 614"/>
                <a:gd name="T82" fmla="*/ 674 w 691"/>
                <a:gd name="T83" fmla="*/ 243 h 614"/>
                <a:gd name="T84" fmla="*/ 647 w 691"/>
                <a:gd name="T85" fmla="*/ 208 h 614"/>
                <a:gd name="T86" fmla="*/ 611 w 691"/>
                <a:gd name="T87" fmla="*/ 188 h 6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</a:cxnLst>
              <a:rect l="0" t="0" r="r" b="b"/>
              <a:pathLst>
                <a:path w="691" h="614">
                  <a:moveTo>
                    <a:pt x="591" y="186"/>
                  </a:moveTo>
                  <a:lnTo>
                    <a:pt x="591" y="186"/>
                  </a:lnTo>
                  <a:lnTo>
                    <a:pt x="590" y="186"/>
                  </a:lnTo>
                  <a:lnTo>
                    <a:pt x="590" y="186"/>
                  </a:lnTo>
                  <a:lnTo>
                    <a:pt x="588" y="186"/>
                  </a:lnTo>
                  <a:lnTo>
                    <a:pt x="579" y="166"/>
                  </a:lnTo>
                  <a:lnTo>
                    <a:pt x="568" y="147"/>
                  </a:lnTo>
                  <a:lnTo>
                    <a:pt x="556" y="128"/>
                  </a:lnTo>
                  <a:lnTo>
                    <a:pt x="543" y="111"/>
                  </a:lnTo>
                  <a:lnTo>
                    <a:pt x="528" y="94"/>
                  </a:lnTo>
                  <a:lnTo>
                    <a:pt x="512" y="79"/>
                  </a:lnTo>
                  <a:lnTo>
                    <a:pt x="495" y="65"/>
                  </a:lnTo>
                  <a:lnTo>
                    <a:pt x="477" y="52"/>
                  </a:lnTo>
                  <a:lnTo>
                    <a:pt x="458" y="40"/>
                  </a:lnTo>
                  <a:lnTo>
                    <a:pt x="439" y="30"/>
                  </a:lnTo>
                  <a:lnTo>
                    <a:pt x="418" y="21"/>
                  </a:lnTo>
                  <a:lnTo>
                    <a:pt x="397" y="14"/>
                  </a:lnTo>
                  <a:lnTo>
                    <a:pt x="375" y="7"/>
                  </a:lnTo>
                  <a:lnTo>
                    <a:pt x="352" y="3"/>
                  </a:lnTo>
                  <a:lnTo>
                    <a:pt x="329" y="1"/>
                  </a:lnTo>
                  <a:lnTo>
                    <a:pt x="306" y="0"/>
                  </a:lnTo>
                  <a:lnTo>
                    <a:pt x="275" y="1"/>
                  </a:lnTo>
                  <a:lnTo>
                    <a:pt x="244" y="6"/>
                  </a:lnTo>
                  <a:lnTo>
                    <a:pt x="215" y="14"/>
                  </a:lnTo>
                  <a:lnTo>
                    <a:pt x="187" y="24"/>
                  </a:lnTo>
                  <a:lnTo>
                    <a:pt x="161" y="37"/>
                  </a:lnTo>
                  <a:lnTo>
                    <a:pt x="135" y="53"/>
                  </a:lnTo>
                  <a:lnTo>
                    <a:pt x="111" y="70"/>
                  </a:lnTo>
                  <a:lnTo>
                    <a:pt x="90" y="90"/>
                  </a:lnTo>
                  <a:lnTo>
                    <a:pt x="70" y="112"/>
                  </a:lnTo>
                  <a:lnTo>
                    <a:pt x="53" y="135"/>
                  </a:lnTo>
                  <a:lnTo>
                    <a:pt x="37" y="161"/>
                  </a:lnTo>
                  <a:lnTo>
                    <a:pt x="24" y="188"/>
                  </a:lnTo>
                  <a:lnTo>
                    <a:pt x="14" y="216"/>
                  </a:lnTo>
                  <a:lnTo>
                    <a:pt x="6" y="245"/>
                  </a:lnTo>
                  <a:lnTo>
                    <a:pt x="1" y="276"/>
                  </a:lnTo>
                  <a:lnTo>
                    <a:pt x="0" y="308"/>
                  </a:lnTo>
                  <a:lnTo>
                    <a:pt x="1" y="339"/>
                  </a:lnTo>
                  <a:lnTo>
                    <a:pt x="6" y="369"/>
                  </a:lnTo>
                  <a:lnTo>
                    <a:pt x="14" y="399"/>
                  </a:lnTo>
                  <a:lnTo>
                    <a:pt x="24" y="427"/>
                  </a:lnTo>
                  <a:lnTo>
                    <a:pt x="37" y="454"/>
                  </a:lnTo>
                  <a:lnTo>
                    <a:pt x="53" y="479"/>
                  </a:lnTo>
                  <a:lnTo>
                    <a:pt x="70" y="502"/>
                  </a:lnTo>
                  <a:lnTo>
                    <a:pt x="90" y="524"/>
                  </a:lnTo>
                  <a:lnTo>
                    <a:pt x="111" y="545"/>
                  </a:lnTo>
                  <a:lnTo>
                    <a:pt x="135" y="562"/>
                  </a:lnTo>
                  <a:lnTo>
                    <a:pt x="161" y="577"/>
                  </a:lnTo>
                  <a:lnTo>
                    <a:pt x="187" y="590"/>
                  </a:lnTo>
                  <a:lnTo>
                    <a:pt x="215" y="601"/>
                  </a:lnTo>
                  <a:lnTo>
                    <a:pt x="244" y="608"/>
                  </a:lnTo>
                  <a:lnTo>
                    <a:pt x="275" y="613"/>
                  </a:lnTo>
                  <a:lnTo>
                    <a:pt x="306" y="614"/>
                  </a:lnTo>
                  <a:lnTo>
                    <a:pt x="328" y="613"/>
                  </a:lnTo>
                  <a:lnTo>
                    <a:pt x="350" y="611"/>
                  </a:lnTo>
                  <a:lnTo>
                    <a:pt x="371" y="607"/>
                  </a:lnTo>
                  <a:lnTo>
                    <a:pt x="393" y="602"/>
                  </a:lnTo>
                  <a:lnTo>
                    <a:pt x="413" y="595"/>
                  </a:lnTo>
                  <a:lnTo>
                    <a:pt x="433" y="587"/>
                  </a:lnTo>
                  <a:lnTo>
                    <a:pt x="452" y="578"/>
                  </a:lnTo>
                  <a:lnTo>
                    <a:pt x="470" y="567"/>
                  </a:lnTo>
                  <a:lnTo>
                    <a:pt x="488" y="555"/>
                  </a:lnTo>
                  <a:lnTo>
                    <a:pt x="504" y="542"/>
                  </a:lnTo>
                  <a:lnTo>
                    <a:pt x="520" y="529"/>
                  </a:lnTo>
                  <a:lnTo>
                    <a:pt x="534" y="514"/>
                  </a:lnTo>
                  <a:lnTo>
                    <a:pt x="548" y="498"/>
                  </a:lnTo>
                  <a:lnTo>
                    <a:pt x="561" y="480"/>
                  </a:lnTo>
                  <a:lnTo>
                    <a:pt x="572" y="463"/>
                  </a:lnTo>
                  <a:lnTo>
                    <a:pt x="582" y="444"/>
                  </a:lnTo>
                  <a:lnTo>
                    <a:pt x="584" y="444"/>
                  </a:lnTo>
                  <a:lnTo>
                    <a:pt x="586" y="444"/>
                  </a:lnTo>
                  <a:lnTo>
                    <a:pt x="588" y="445"/>
                  </a:lnTo>
                  <a:lnTo>
                    <a:pt x="591" y="445"/>
                  </a:lnTo>
                  <a:lnTo>
                    <a:pt x="611" y="443"/>
                  </a:lnTo>
                  <a:lnTo>
                    <a:pt x="630" y="435"/>
                  </a:lnTo>
                  <a:lnTo>
                    <a:pt x="647" y="423"/>
                  </a:lnTo>
                  <a:lnTo>
                    <a:pt x="661" y="407"/>
                  </a:lnTo>
                  <a:lnTo>
                    <a:pt x="674" y="388"/>
                  </a:lnTo>
                  <a:lnTo>
                    <a:pt x="684" y="366"/>
                  </a:lnTo>
                  <a:lnTo>
                    <a:pt x="689" y="342"/>
                  </a:lnTo>
                  <a:lnTo>
                    <a:pt x="691" y="315"/>
                  </a:lnTo>
                  <a:lnTo>
                    <a:pt x="689" y="289"/>
                  </a:lnTo>
                  <a:lnTo>
                    <a:pt x="684" y="264"/>
                  </a:lnTo>
                  <a:lnTo>
                    <a:pt x="674" y="243"/>
                  </a:lnTo>
                  <a:lnTo>
                    <a:pt x="661" y="223"/>
                  </a:lnTo>
                  <a:lnTo>
                    <a:pt x="647" y="208"/>
                  </a:lnTo>
                  <a:lnTo>
                    <a:pt x="630" y="196"/>
                  </a:lnTo>
                  <a:lnTo>
                    <a:pt x="611" y="188"/>
                  </a:lnTo>
                  <a:lnTo>
                    <a:pt x="591" y="18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" name="Freeform 19"/>
            <xdr:cNvSpPr>
              <a:spLocks/>
            </xdr:cNvSpPr>
          </xdr:nvSpPr>
          <xdr:spPr bwMode="auto">
            <a:xfrm>
              <a:off x="1145" y="197"/>
              <a:ext cx="55" cy="47"/>
            </a:xfrm>
            <a:custGeom>
              <a:avLst/>
              <a:gdLst>
                <a:gd name="T0" fmla="*/ 544 w 607"/>
                <a:gd name="T1" fmla="*/ 197 h 518"/>
                <a:gd name="T2" fmla="*/ 534 w 607"/>
                <a:gd name="T3" fmla="*/ 200 h 518"/>
                <a:gd name="T4" fmla="*/ 525 w 607"/>
                <a:gd name="T5" fmla="*/ 204 h 518"/>
                <a:gd name="T6" fmla="*/ 517 w 607"/>
                <a:gd name="T7" fmla="*/ 209 h 518"/>
                <a:gd name="T8" fmla="*/ 508 w 607"/>
                <a:gd name="T9" fmla="*/ 191 h 518"/>
                <a:gd name="T10" fmla="*/ 492 w 607"/>
                <a:gd name="T11" fmla="*/ 149 h 518"/>
                <a:gd name="T12" fmla="*/ 469 w 607"/>
                <a:gd name="T13" fmla="*/ 110 h 518"/>
                <a:gd name="T14" fmla="*/ 441 w 607"/>
                <a:gd name="T15" fmla="*/ 76 h 518"/>
                <a:gd name="T16" fmla="*/ 407 w 607"/>
                <a:gd name="T17" fmla="*/ 47 h 518"/>
                <a:gd name="T18" fmla="*/ 369 w 607"/>
                <a:gd name="T19" fmla="*/ 25 h 518"/>
                <a:gd name="T20" fmla="*/ 327 w 607"/>
                <a:gd name="T21" fmla="*/ 9 h 518"/>
                <a:gd name="T22" fmla="*/ 281 w 607"/>
                <a:gd name="T23" fmla="*/ 1 h 518"/>
                <a:gd name="T24" fmla="*/ 231 w 607"/>
                <a:gd name="T25" fmla="*/ 1 h 518"/>
                <a:gd name="T26" fmla="*/ 182 w 607"/>
                <a:gd name="T27" fmla="*/ 11 h 518"/>
                <a:gd name="T28" fmla="*/ 135 w 607"/>
                <a:gd name="T29" fmla="*/ 31 h 518"/>
                <a:gd name="T30" fmla="*/ 94 w 607"/>
                <a:gd name="T31" fmla="*/ 59 h 518"/>
                <a:gd name="T32" fmla="*/ 59 w 607"/>
                <a:gd name="T33" fmla="*/ 94 h 518"/>
                <a:gd name="T34" fmla="*/ 31 w 607"/>
                <a:gd name="T35" fmla="*/ 135 h 518"/>
                <a:gd name="T36" fmla="*/ 11 w 607"/>
                <a:gd name="T37" fmla="*/ 182 h 518"/>
                <a:gd name="T38" fmla="*/ 1 w 607"/>
                <a:gd name="T39" fmla="*/ 232 h 518"/>
                <a:gd name="T40" fmla="*/ 1 w 607"/>
                <a:gd name="T41" fmla="*/ 285 h 518"/>
                <a:gd name="T42" fmla="*/ 11 w 607"/>
                <a:gd name="T43" fmla="*/ 336 h 518"/>
                <a:gd name="T44" fmla="*/ 31 w 607"/>
                <a:gd name="T45" fmla="*/ 382 h 518"/>
                <a:gd name="T46" fmla="*/ 59 w 607"/>
                <a:gd name="T47" fmla="*/ 424 h 518"/>
                <a:gd name="T48" fmla="*/ 94 w 607"/>
                <a:gd name="T49" fmla="*/ 459 h 518"/>
                <a:gd name="T50" fmla="*/ 135 w 607"/>
                <a:gd name="T51" fmla="*/ 486 h 518"/>
                <a:gd name="T52" fmla="*/ 182 w 607"/>
                <a:gd name="T53" fmla="*/ 506 h 518"/>
                <a:gd name="T54" fmla="*/ 231 w 607"/>
                <a:gd name="T55" fmla="*/ 517 h 518"/>
                <a:gd name="T56" fmla="*/ 280 w 607"/>
                <a:gd name="T57" fmla="*/ 517 h 518"/>
                <a:gd name="T58" fmla="*/ 322 w 607"/>
                <a:gd name="T59" fmla="*/ 509 h 518"/>
                <a:gd name="T60" fmla="*/ 363 w 607"/>
                <a:gd name="T61" fmla="*/ 496 h 518"/>
                <a:gd name="T62" fmla="*/ 400 w 607"/>
                <a:gd name="T63" fmla="*/ 475 h 518"/>
                <a:gd name="T64" fmla="*/ 432 w 607"/>
                <a:gd name="T65" fmla="*/ 450 h 518"/>
                <a:gd name="T66" fmla="*/ 461 w 607"/>
                <a:gd name="T67" fmla="*/ 419 h 518"/>
                <a:gd name="T68" fmla="*/ 484 w 607"/>
                <a:gd name="T69" fmla="*/ 385 h 518"/>
                <a:gd name="T70" fmla="*/ 501 w 607"/>
                <a:gd name="T71" fmla="*/ 346 h 518"/>
                <a:gd name="T72" fmla="*/ 512 w 607"/>
                <a:gd name="T73" fmla="*/ 331 h 518"/>
                <a:gd name="T74" fmla="*/ 521 w 607"/>
                <a:gd name="T75" fmla="*/ 339 h 518"/>
                <a:gd name="T76" fmla="*/ 532 w 607"/>
                <a:gd name="T77" fmla="*/ 344 h 518"/>
                <a:gd name="T78" fmla="*/ 543 w 607"/>
                <a:gd name="T79" fmla="*/ 348 h 518"/>
                <a:gd name="T80" fmla="*/ 560 w 607"/>
                <a:gd name="T81" fmla="*/ 346 h 518"/>
                <a:gd name="T82" fmla="*/ 582 w 607"/>
                <a:gd name="T83" fmla="*/ 335 h 518"/>
                <a:gd name="T84" fmla="*/ 598 w 607"/>
                <a:gd name="T85" fmla="*/ 315 h 518"/>
                <a:gd name="T86" fmla="*/ 606 w 607"/>
                <a:gd name="T87" fmla="*/ 287 h 518"/>
                <a:gd name="T88" fmla="*/ 606 w 607"/>
                <a:gd name="T89" fmla="*/ 257 h 518"/>
                <a:gd name="T90" fmla="*/ 598 w 607"/>
                <a:gd name="T91" fmla="*/ 230 h 518"/>
                <a:gd name="T92" fmla="*/ 582 w 607"/>
                <a:gd name="T93" fmla="*/ 210 h 518"/>
                <a:gd name="T94" fmla="*/ 560 w 607"/>
                <a:gd name="T95" fmla="*/ 198 h 51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</a:cxnLst>
              <a:rect l="0" t="0" r="r" b="b"/>
              <a:pathLst>
                <a:path w="607" h="518">
                  <a:moveTo>
                    <a:pt x="549" y="197"/>
                  </a:moveTo>
                  <a:lnTo>
                    <a:pt x="544" y="197"/>
                  </a:lnTo>
                  <a:lnTo>
                    <a:pt x="538" y="198"/>
                  </a:lnTo>
                  <a:lnTo>
                    <a:pt x="534" y="200"/>
                  </a:lnTo>
                  <a:lnTo>
                    <a:pt x="530" y="202"/>
                  </a:lnTo>
                  <a:lnTo>
                    <a:pt x="525" y="204"/>
                  </a:lnTo>
                  <a:lnTo>
                    <a:pt x="520" y="206"/>
                  </a:lnTo>
                  <a:lnTo>
                    <a:pt x="517" y="209"/>
                  </a:lnTo>
                  <a:lnTo>
                    <a:pt x="513" y="213"/>
                  </a:lnTo>
                  <a:lnTo>
                    <a:pt x="508" y="191"/>
                  </a:lnTo>
                  <a:lnTo>
                    <a:pt x="501" y="169"/>
                  </a:lnTo>
                  <a:lnTo>
                    <a:pt x="492" y="149"/>
                  </a:lnTo>
                  <a:lnTo>
                    <a:pt x="481" y="129"/>
                  </a:lnTo>
                  <a:lnTo>
                    <a:pt x="469" y="110"/>
                  </a:lnTo>
                  <a:lnTo>
                    <a:pt x="456" y="93"/>
                  </a:lnTo>
                  <a:lnTo>
                    <a:pt x="441" y="76"/>
                  </a:lnTo>
                  <a:lnTo>
                    <a:pt x="425" y="61"/>
                  </a:lnTo>
                  <a:lnTo>
                    <a:pt x="407" y="47"/>
                  </a:lnTo>
                  <a:lnTo>
                    <a:pt x="388" y="36"/>
                  </a:lnTo>
                  <a:lnTo>
                    <a:pt x="369" y="25"/>
                  </a:lnTo>
                  <a:lnTo>
                    <a:pt x="348" y="16"/>
                  </a:lnTo>
                  <a:lnTo>
                    <a:pt x="327" y="9"/>
                  </a:lnTo>
                  <a:lnTo>
                    <a:pt x="304" y="4"/>
                  </a:lnTo>
                  <a:lnTo>
                    <a:pt x="281" y="1"/>
                  </a:lnTo>
                  <a:lnTo>
                    <a:pt x="258" y="0"/>
                  </a:lnTo>
                  <a:lnTo>
                    <a:pt x="231" y="1"/>
                  </a:lnTo>
                  <a:lnTo>
                    <a:pt x="206" y="5"/>
                  </a:lnTo>
                  <a:lnTo>
                    <a:pt x="182" y="11"/>
                  </a:lnTo>
                  <a:lnTo>
                    <a:pt x="157" y="20"/>
                  </a:lnTo>
                  <a:lnTo>
                    <a:pt x="135" y="31"/>
                  </a:lnTo>
                  <a:lnTo>
                    <a:pt x="114" y="44"/>
                  </a:lnTo>
                  <a:lnTo>
                    <a:pt x="94" y="59"/>
                  </a:lnTo>
                  <a:lnTo>
                    <a:pt x="76" y="76"/>
                  </a:lnTo>
                  <a:lnTo>
                    <a:pt x="59" y="94"/>
                  </a:lnTo>
                  <a:lnTo>
                    <a:pt x="44" y="114"/>
                  </a:lnTo>
                  <a:lnTo>
                    <a:pt x="31" y="135"/>
                  </a:lnTo>
                  <a:lnTo>
                    <a:pt x="20" y="158"/>
                  </a:lnTo>
                  <a:lnTo>
                    <a:pt x="11" y="182"/>
                  </a:lnTo>
                  <a:lnTo>
                    <a:pt x="5" y="207"/>
                  </a:lnTo>
                  <a:lnTo>
                    <a:pt x="1" y="232"/>
                  </a:lnTo>
                  <a:lnTo>
                    <a:pt x="0" y="259"/>
                  </a:lnTo>
                  <a:lnTo>
                    <a:pt x="1" y="285"/>
                  </a:lnTo>
                  <a:lnTo>
                    <a:pt x="5" y="311"/>
                  </a:lnTo>
                  <a:lnTo>
                    <a:pt x="11" y="336"/>
                  </a:lnTo>
                  <a:lnTo>
                    <a:pt x="20" y="359"/>
                  </a:lnTo>
                  <a:lnTo>
                    <a:pt x="31" y="382"/>
                  </a:lnTo>
                  <a:lnTo>
                    <a:pt x="44" y="404"/>
                  </a:lnTo>
                  <a:lnTo>
                    <a:pt x="59" y="424"/>
                  </a:lnTo>
                  <a:lnTo>
                    <a:pt x="76" y="442"/>
                  </a:lnTo>
                  <a:lnTo>
                    <a:pt x="94" y="459"/>
                  </a:lnTo>
                  <a:lnTo>
                    <a:pt x="114" y="473"/>
                  </a:lnTo>
                  <a:lnTo>
                    <a:pt x="135" y="486"/>
                  </a:lnTo>
                  <a:lnTo>
                    <a:pt x="157" y="498"/>
                  </a:lnTo>
                  <a:lnTo>
                    <a:pt x="182" y="506"/>
                  </a:lnTo>
                  <a:lnTo>
                    <a:pt x="206" y="513"/>
                  </a:lnTo>
                  <a:lnTo>
                    <a:pt x="231" y="517"/>
                  </a:lnTo>
                  <a:lnTo>
                    <a:pt x="258" y="518"/>
                  </a:lnTo>
                  <a:lnTo>
                    <a:pt x="280" y="517"/>
                  </a:lnTo>
                  <a:lnTo>
                    <a:pt x="301" y="514"/>
                  </a:lnTo>
                  <a:lnTo>
                    <a:pt x="322" y="509"/>
                  </a:lnTo>
                  <a:lnTo>
                    <a:pt x="344" y="503"/>
                  </a:lnTo>
                  <a:lnTo>
                    <a:pt x="363" y="496"/>
                  </a:lnTo>
                  <a:lnTo>
                    <a:pt x="382" y="486"/>
                  </a:lnTo>
                  <a:lnTo>
                    <a:pt x="400" y="475"/>
                  </a:lnTo>
                  <a:lnTo>
                    <a:pt x="417" y="463"/>
                  </a:lnTo>
                  <a:lnTo>
                    <a:pt x="432" y="450"/>
                  </a:lnTo>
                  <a:lnTo>
                    <a:pt x="447" y="435"/>
                  </a:lnTo>
                  <a:lnTo>
                    <a:pt x="461" y="419"/>
                  </a:lnTo>
                  <a:lnTo>
                    <a:pt x="473" y="403"/>
                  </a:lnTo>
                  <a:lnTo>
                    <a:pt x="484" y="385"/>
                  </a:lnTo>
                  <a:lnTo>
                    <a:pt x="493" y="367"/>
                  </a:lnTo>
                  <a:lnTo>
                    <a:pt x="501" y="346"/>
                  </a:lnTo>
                  <a:lnTo>
                    <a:pt x="508" y="326"/>
                  </a:lnTo>
                  <a:lnTo>
                    <a:pt x="512" y="331"/>
                  </a:lnTo>
                  <a:lnTo>
                    <a:pt x="516" y="335"/>
                  </a:lnTo>
                  <a:lnTo>
                    <a:pt x="521" y="339"/>
                  </a:lnTo>
                  <a:lnTo>
                    <a:pt x="527" y="341"/>
                  </a:lnTo>
                  <a:lnTo>
                    <a:pt x="532" y="344"/>
                  </a:lnTo>
                  <a:lnTo>
                    <a:pt x="537" y="346"/>
                  </a:lnTo>
                  <a:lnTo>
                    <a:pt x="543" y="348"/>
                  </a:lnTo>
                  <a:lnTo>
                    <a:pt x="549" y="348"/>
                  </a:lnTo>
                  <a:lnTo>
                    <a:pt x="560" y="346"/>
                  </a:lnTo>
                  <a:lnTo>
                    <a:pt x="571" y="341"/>
                  </a:lnTo>
                  <a:lnTo>
                    <a:pt x="582" y="335"/>
                  </a:lnTo>
                  <a:lnTo>
                    <a:pt x="590" y="325"/>
                  </a:lnTo>
                  <a:lnTo>
                    <a:pt x="598" y="315"/>
                  </a:lnTo>
                  <a:lnTo>
                    <a:pt x="603" y="302"/>
                  </a:lnTo>
                  <a:lnTo>
                    <a:pt x="606" y="287"/>
                  </a:lnTo>
                  <a:lnTo>
                    <a:pt x="607" y="272"/>
                  </a:lnTo>
                  <a:lnTo>
                    <a:pt x="606" y="257"/>
                  </a:lnTo>
                  <a:lnTo>
                    <a:pt x="603" y="243"/>
                  </a:lnTo>
                  <a:lnTo>
                    <a:pt x="598" y="230"/>
                  </a:lnTo>
                  <a:lnTo>
                    <a:pt x="590" y="219"/>
                  </a:lnTo>
                  <a:lnTo>
                    <a:pt x="582" y="210"/>
                  </a:lnTo>
                  <a:lnTo>
                    <a:pt x="571" y="203"/>
                  </a:lnTo>
                  <a:lnTo>
                    <a:pt x="560" y="198"/>
                  </a:lnTo>
                  <a:lnTo>
                    <a:pt x="549" y="197"/>
                  </a:lnTo>
                  <a:close/>
                </a:path>
              </a:pathLst>
            </a:custGeom>
            <a:solidFill>
              <a:srgbClr val="AFAA7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" name="Freeform 20"/>
            <xdr:cNvSpPr>
              <a:spLocks/>
            </xdr:cNvSpPr>
          </xdr:nvSpPr>
          <xdr:spPr bwMode="auto">
            <a:xfrm>
              <a:off x="1158" y="229"/>
              <a:ext cx="22" cy="8"/>
            </a:xfrm>
            <a:custGeom>
              <a:avLst/>
              <a:gdLst>
                <a:gd name="T0" fmla="*/ 0 w 247"/>
                <a:gd name="T1" fmla="*/ 0 h 87"/>
                <a:gd name="T2" fmla="*/ 2 w 247"/>
                <a:gd name="T3" fmla="*/ 9 h 87"/>
                <a:gd name="T4" fmla="*/ 5 w 247"/>
                <a:gd name="T5" fmla="*/ 17 h 87"/>
                <a:gd name="T6" fmla="*/ 8 w 247"/>
                <a:gd name="T7" fmla="*/ 26 h 87"/>
                <a:gd name="T8" fmla="*/ 12 w 247"/>
                <a:gd name="T9" fmla="*/ 34 h 87"/>
                <a:gd name="T10" fmla="*/ 17 w 247"/>
                <a:gd name="T11" fmla="*/ 44 h 87"/>
                <a:gd name="T12" fmla="*/ 24 w 247"/>
                <a:gd name="T13" fmla="*/ 52 h 87"/>
                <a:gd name="T14" fmla="*/ 33 w 247"/>
                <a:gd name="T15" fmla="*/ 61 h 87"/>
                <a:gd name="T16" fmla="*/ 45 w 247"/>
                <a:gd name="T17" fmla="*/ 69 h 87"/>
                <a:gd name="T18" fmla="*/ 60 w 247"/>
                <a:gd name="T19" fmla="*/ 78 h 87"/>
                <a:gd name="T20" fmla="*/ 77 w 247"/>
                <a:gd name="T21" fmla="*/ 82 h 87"/>
                <a:gd name="T22" fmla="*/ 92 w 247"/>
                <a:gd name="T23" fmla="*/ 85 h 87"/>
                <a:gd name="T24" fmla="*/ 107 w 247"/>
                <a:gd name="T25" fmla="*/ 86 h 87"/>
                <a:gd name="T26" fmla="*/ 120 w 247"/>
                <a:gd name="T27" fmla="*/ 87 h 87"/>
                <a:gd name="T28" fmla="*/ 131 w 247"/>
                <a:gd name="T29" fmla="*/ 86 h 87"/>
                <a:gd name="T30" fmla="*/ 138 w 247"/>
                <a:gd name="T31" fmla="*/ 85 h 87"/>
                <a:gd name="T32" fmla="*/ 140 w 247"/>
                <a:gd name="T33" fmla="*/ 85 h 87"/>
                <a:gd name="T34" fmla="*/ 247 w 247"/>
                <a:gd name="T35" fmla="*/ 0 h 87"/>
                <a:gd name="T36" fmla="*/ 0 w 247"/>
                <a:gd name="T37" fmla="*/ 0 h 8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</a:cxnLst>
              <a:rect l="0" t="0" r="r" b="b"/>
              <a:pathLst>
                <a:path w="247" h="87">
                  <a:moveTo>
                    <a:pt x="0" y="0"/>
                  </a:moveTo>
                  <a:lnTo>
                    <a:pt x="2" y="9"/>
                  </a:lnTo>
                  <a:lnTo>
                    <a:pt x="5" y="17"/>
                  </a:lnTo>
                  <a:lnTo>
                    <a:pt x="8" y="26"/>
                  </a:lnTo>
                  <a:lnTo>
                    <a:pt x="12" y="34"/>
                  </a:lnTo>
                  <a:lnTo>
                    <a:pt x="17" y="44"/>
                  </a:lnTo>
                  <a:lnTo>
                    <a:pt x="24" y="52"/>
                  </a:lnTo>
                  <a:lnTo>
                    <a:pt x="33" y="61"/>
                  </a:lnTo>
                  <a:lnTo>
                    <a:pt x="45" y="69"/>
                  </a:lnTo>
                  <a:lnTo>
                    <a:pt x="60" y="78"/>
                  </a:lnTo>
                  <a:lnTo>
                    <a:pt x="77" y="82"/>
                  </a:lnTo>
                  <a:lnTo>
                    <a:pt x="92" y="85"/>
                  </a:lnTo>
                  <a:lnTo>
                    <a:pt x="107" y="86"/>
                  </a:lnTo>
                  <a:lnTo>
                    <a:pt x="120" y="87"/>
                  </a:lnTo>
                  <a:lnTo>
                    <a:pt x="131" y="86"/>
                  </a:lnTo>
                  <a:lnTo>
                    <a:pt x="138" y="85"/>
                  </a:lnTo>
                  <a:lnTo>
                    <a:pt x="140" y="85"/>
                  </a:lnTo>
                  <a:lnTo>
                    <a:pt x="247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" name="Freeform 21"/>
            <xdr:cNvSpPr>
              <a:spLocks/>
            </xdr:cNvSpPr>
          </xdr:nvSpPr>
          <xdr:spPr bwMode="auto">
            <a:xfrm>
              <a:off x="1161" y="231"/>
              <a:ext cx="13" cy="3"/>
            </a:xfrm>
            <a:custGeom>
              <a:avLst/>
              <a:gdLst>
                <a:gd name="T0" fmla="*/ 0 w 145"/>
                <a:gd name="T1" fmla="*/ 0 h 27"/>
                <a:gd name="T2" fmla="*/ 12 w 145"/>
                <a:gd name="T3" fmla="*/ 27 h 27"/>
                <a:gd name="T4" fmla="*/ 109 w 145"/>
                <a:gd name="T5" fmla="*/ 27 h 27"/>
                <a:gd name="T6" fmla="*/ 145 w 145"/>
                <a:gd name="T7" fmla="*/ 0 h 27"/>
                <a:gd name="T8" fmla="*/ 0 w 145"/>
                <a:gd name="T9" fmla="*/ 0 h 2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45" h="27">
                  <a:moveTo>
                    <a:pt x="0" y="0"/>
                  </a:moveTo>
                  <a:lnTo>
                    <a:pt x="12" y="27"/>
                  </a:lnTo>
                  <a:lnTo>
                    <a:pt x="109" y="27"/>
                  </a:lnTo>
                  <a:lnTo>
                    <a:pt x="14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" name="Freeform 22"/>
            <xdr:cNvSpPr>
              <a:spLocks/>
            </xdr:cNvSpPr>
          </xdr:nvSpPr>
          <xdr:spPr bwMode="auto">
            <a:xfrm>
              <a:off x="1154" y="206"/>
              <a:ext cx="6" cy="6"/>
            </a:xfrm>
            <a:custGeom>
              <a:avLst/>
              <a:gdLst>
                <a:gd name="T0" fmla="*/ 32 w 64"/>
                <a:gd name="T1" fmla="*/ 64 h 64"/>
                <a:gd name="T2" fmla="*/ 38 w 64"/>
                <a:gd name="T3" fmla="*/ 63 h 64"/>
                <a:gd name="T4" fmla="*/ 45 w 64"/>
                <a:gd name="T5" fmla="*/ 62 h 64"/>
                <a:gd name="T6" fmla="*/ 50 w 64"/>
                <a:gd name="T7" fmla="*/ 59 h 64"/>
                <a:gd name="T8" fmla="*/ 54 w 64"/>
                <a:gd name="T9" fmla="*/ 54 h 64"/>
                <a:gd name="T10" fmla="*/ 58 w 64"/>
                <a:gd name="T11" fmla="*/ 50 h 64"/>
                <a:gd name="T12" fmla="*/ 62 w 64"/>
                <a:gd name="T13" fmla="*/ 45 h 64"/>
                <a:gd name="T14" fmla="*/ 63 w 64"/>
                <a:gd name="T15" fmla="*/ 39 h 64"/>
                <a:gd name="T16" fmla="*/ 64 w 64"/>
                <a:gd name="T17" fmla="*/ 32 h 64"/>
                <a:gd name="T18" fmla="*/ 63 w 64"/>
                <a:gd name="T19" fmla="*/ 26 h 64"/>
                <a:gd name="T20" fmla="*/ 62 w 64"/>
                <a:gd name="T21" fmla="*/ 20 h 64"/>
                <a:gd name="T22" fmla="*/ 58 w 64"/>
                <a:gd name="T23" fmla="*/ 14 h 64"/>
                <a:gd name="T24" fmla="*/ 54 w 64"/>
                <a:gd name="T25" fmla="*/ 10 h 64"/>
                <a:gd name="T26" fmla="*/ 50 w 64"/>
                <a:gd name="T27" fmla="*/ 6 h 64"/>
                <a:gd name="T28" fmla="*/ 45 w 64"/>
                <a:gd name="T29" fmla="*/ 3 h 64"/>
                <a:gd name="T30" fmla="*/ 38 w 64"/>
                <a:gd name="T31" fmla="*/ 2 h 64"/>
                <a:gd name="T32" fmla="*/ 32 w 64"/>
                <a:gd name="T33" fmla="*/ 0 h 64"/>
                <a:gd name="T34" fmla="*/ 26 w 64"/>
                <a:gd name="T35" fmla="*/ 2 h 64"/>
                <a:gd name="T36" fmla="*/ 19 w 64"/>
                <a:gd name="T37" fmla="*/ 3 h 64"/>
                <a:gd name="T38" fmla="*/ 14 w 64"/>
                <a:gd name="T39" fmla="*/ 6 h 64"/>
                <a:gd name="T40" fmla="*/ 10 w 64"/>
                <a:gd name="T41" fmla="*/ 10 h 64"/>
                <a:gd name="T42" fmla="*/ 5 w 64"/>
                <a:gd name="T43" fmla="*/ 14 h 64"/>
                <a:gd name="T44" fmla="*/ 2 w 64"/>
                <a:gd name="T45" fmla="*/ 20 h 64"/>
                <a:gd name="T46" fmla="*/ 1 w 64"/>
                <a:gd name="T47" fmla="*/ 26 h 64"/>
                <a:gd name="T48" fmla="*/ 0 w 64"/>
                <a:gd name="T49" fmla="*/ 32 h 64"/>
                <a:gd name="T50" fmla="*/ 1 w 64"/>
                <a:gd name="T51" fmla="*/ 39 h 64"/>
                <a:gd name="T52" fmla="*/ 2 w 64"/>
                <a:gd name="T53" fmla="*/ 45 h 64"/>
                <a:gd name="T54" fmla="*/ 5 w 64"/>
                <a:gd name="T55" fmla="*/ 50 h 64"/>
                <a:gd name="T56" fmla="*/ 10 w 64"/>
                <a:gd name="T57" fmla="*/ 54 h 64"/>
                <a:gd name="T58" fmla="*/ 14 w 64"/>
                <a:gd name="T59" fmla="*/ 59 h 64"/>
                <a:gd name="T60" fmla="*/ 19 w 64"/>
                <a:gd name="T61" fmla="*/ 62 h 64"/>
                <a:gd name="T62" fmla="*/ 26 w 64"/>
                <a:gd name="T63" fmla="*/ 63 h 64"/>
                <a:gd name="T64" fmla="*/ 32 w 64"/>
                <a:gd name="T65" fmla="*/ 64 h 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</a:cxnLst>
              <a:rect l="0" t="0" r="r" b="b"/>
              <a:pathLst>
                <a:path w="64" h="64">
                  <a:moveTo>
                    <a:pt x="32" y="64"/>
                  </a:moveTo>
                  <a:lnTo>
                    <a:pt x="38" y="63"/>
                  </a:lnTo>
                  <a:lnTo>
                    <a:pt x="45" y="62"/>
                  </a:lnTo>
                  <a:lnTo>
                    <a:pt x="50" y="59"/>
                  </a:lnTo>
                  <a:lnTo>
                    <a:pt x="54" y="54"/>
                  </a:lnTo>
                  <a:lnTo>
                    <a:pt x="58" y="50"/>
                  </a:lnTo>
                  <a:lnTo>
                    <a:pt x="62" y="45"/>
                  </a:lnTo>
                  <a:lnTo>
                    <a:pt x="63" y="39"/>
                  </a:lnTo>
                  <a:lnTo>
                    <a:pt x="64" y="32"/>
                  </a:lnTo>
                  <a:lnTo>
                    <a:pt x="63" y="26"/>
                  </a:lnTo>
                  <a:lnTo>
                    <a:pt x="62" y="20"/>
                  </a:lnTo>
                  <a:lnTo>
                    <a:pt x="58" y="14"/>
                  </a:lnTo>
                  <a:lnTo>
                    <a:pt x="54" y="10"/>
                  </a:lnTo>
                  <a:lnTo>
                    <a:pt x="50" y="6"/>
                  </a:lnTo>
                  <a:lnTo>
                    <a:pt x="45" y="3"/>
                  </a:lnTo>
                  <a:lnTo>
                    <a:pt x="38" y="2"/>
                  </a:lnTo>
                  <a:lnTo>
                    <a:pt x="32" y="0"/>
                  </a:lnTo>
                  <a:lnTo>
                    <a:pt x="26" y="2"/>
                  </a:lnTo>
                  <a:lnTo>
                    <a:pt x="19" y="3"/>
                  </a:lnTo>
                  <a:lnTo>
                    <a:pt x="14" y="6"/>
                  </a:lnTo>
                  <a:lnTo>
                    <a:pt x="10" y="10"/>
                  </a:lnTo>
                  <a:lnTo>
                    <a:pt x="5" y="14"/>
                  </a:lnTo>
                  <a:lnTo>
                    <a:pt x="2" y="20"/>
                  </a:lnTo>
                  <a:lnTo>
                    <a:pt x="1" y="26"/>
                  </a:lnTo>
                  <a:lnTo>
                    <a:pt x="0" y="32"/>
                  </a:lnTo>
                  <a:lnTo>
                    <a:pt x="1" y="39"/>
                  </a:lnTo>
                  <a:lnTo>
                    <a:pt x="2" y="45"/>
                  </a:lnTo>
                  <a:lnTo>
                    <a:pt x="5" y="50"/>
                  </a:lnTo>
                  <a:lnTo>
                    <a:pt x="10" y="54"/>
                  </a:lnTo>
                  <a:lnTo>
                    <a:pt x="14" y="59"/>
                  </a:lnTo>
                  <a:lnTo>
                    <a:pt x="19" y="62"/>
                  </a:lnTo>
                  <a:lnTo>
                    <a:pt x="26" y="63"/>
                  </a:lnTo>
                  <a:lnTo>
                    <a:pt x="32" y="64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" name="Freeform 23"/>
            <xdr:cNvSpPr>
              <a:spLocks/>
            </xdr:cNvSpPr>
          </xdr:nvSpPr>
          <xdr:spPr bwMode="auto">
            <a:xfrm>
              <a:off x="1172" y="206"/>
              <a:ext cx="7" cy="7"/>
            </a:xfrm>
            <a:custGeom>
              <a:avLst/>
              <a:gdLst>
                <a:gd name="T0" fmla="*/ 37 w 74"/>
                <a:gd name="T1" fmla="*/ 74 h 74"/>
                <a:gd name="T2" fmla="*/ 45 w 74"/>
                <a:gd name="T3" fmla="*/ 73 h 74"/>
                <a:gd name="T4" fmla="*/ 51 w 74"/>
                <a:gd name="T5" fmla="*/ 70 h 74"/>
                <a:gd name="T6" fmla="*/ 57 w 74"/>
                <a:gd name="T7" fmla="*/ 67 h 74"/>
                <a:gd name="T8" fmla="*/ 64 w 74"/>
                <a:gd name="T9" fmla="*/ 63 h 74"/>
                <a:gd name="T10" fmla="*/ 68 w 74"/>
                <a:gd name="T11" fmla="*/ 57 h 74"/>
                <a:gd name="T12" fmla="*/ 71 w 74"/>
                <a:gd name="T13" fmla="*/ 50 h 74"/>
                <a:gd name="T14" fmla="*/ 73 w 74"/>
                <a:gd name="T15" fmla="*/ 44 h 74"/>
                <a:gd name="T16" fmla="*/ 74 w 74"/>
                <a:gd name="T17" fmla="*/ 37 h 74"/>
                <a:gd name="T18" fmla="*/ 73 w 74"/>
                <a:gd name="T19" fmla="*/ 29 h 74"/>
                <a:gd name="T20" fmla="*/ 71 w 74"/>
                <a:gd name="T21" fmla="*/ 22 h 74"/>
                <a:gd name="T22" fmla="*/ 68 w 74"/>
                <a:gd name="T23" fmla="*/ 15 h 74"/>
                <a:gd name="T24" fmla="*/ 64 w 74"/>
                <a:gd name="T25" fmla="*/ 10 h 74"/>
                <a:gd name="T26" fmla="*/ 57 w 74"/>
                <a:gd name="T27" fmla="*/ 6 h 74"/>
                <a:gd name="T28" fmla="*/ 51 w 74"/>
                <a:gd name="T29" fmla="*/ 3 h 74"/>
                <a:gd name="T30" fmla="*/ 45 w 74"/>
                <a:gd name="T31" fmla="*/ 1 h 74"/>
                <a:gd name="T32" fmla="*/ 37 w 74"/>
                <a:gd name="T33" fmla="*/ 0 h 74"/>
                <a:gd name="T34" fmla="*/ 30 w 74"/>
                <a:gd name="T35" fmla="*/ 1 h 74"/>
                <a:gd name="T36" fmla="*/ 23 w 74"/>
                <a:gd name="T37" fmla="*/ 3 h 74"/>
                <a:gd name="T38" fmla="*/ 17 w 74"/>
                <a:gd name="T39" fmla="*/ 6 h 74"/>
                <a:gd name="T40" fmla="*/ 11 w 74"/>
                <a:gd name="T41" fmla="*/ 10 h 74"/>
                <a:gd name="T42" fmla="*/ 7 w 74"/>
                <a:gd name="T43" fmla="*/ 15 h 74"/>
                <a:gd name="T44" fmla="*/ 3 w 74"/>
                <a:gd name="T45" fmla="*/ 22 h 74"/>
                <a:gd name="T46" fmla="*/ 1 w 74"/>
                <a:gd name="T47" fmla="*/ 29 h 74"/>
                <a:gd name="T48" fmla="*/ 0 w 74"/>
                <a:gd name="T49" fmla="*/ 37 h 74"/>
                <a:gd name="T50" fmla="*/ 1 w 74"/>
                <a:gd name="T51" fmla="*/ 44 h 74"/>
                <a:gd name="T52" fmla="*/ 3 w 74"/>
                <a:gd name="T53" fmla="*/ 50 h 74"/>
                <a:gd name="T54" fmla="*/ 7 w 74"/>
                <a:gd name="T55" fmla="*/ 57 h 74"/>
                <a:gd name="T56" fmla="*/ 11 w 74"/>
                <a:gd name="T57" fmla="*/ 63 h 74"/>
                <a:gd name="T58" fmla="*/ 17 w 74"/>
                <a:gd name="T59" fmla="*/ 67 h 74"/>
                <a:gd name="T60" fmla="*/ 23 w 74"/>
                <a:gd name="T61" fmla="*/ 70 h 74"/>
                <a:gd name="T62" fmla="*/ 30 w 74"/>
                <a:gd name="T63" fmla="*/ 73 h 74"/>
                <a:gd name="T64" fmla="*/ 37 w 74"/>
                <a:gd name="T65" fmla="*/ 74 h 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</a:cxnLst>
              <a:rect l="0" t="0" r="r" b="b"/>
              <a:pathLst>
                <a:path w="74" h="74">
                  <a:moveTo>
                    <a:pt x="37" y="74"/>
                  </a:moveTo>
                  <a:lnTo>
                    <a:pt x="45" y="73"/>
                  </a:lnTo>
                  <a:lnTo>
                    <a:pt x="51" y="70"/>
                  </a:lnTo>
                  <a:lnTo>
                    <a:pt x="57" y="67"/>
                  </a:lnTo>
                  <a:lnTo>
                    <a:pt x="64" y="63"/>
                  </a:lnTo>
                  <a:lnTo>
                    <a:pt x="68" y="57"/>
                  </a:lnTo>
                  <a:lnTo>
                    <a:pt x="71" y="50"/>
                  </a:lnTo>
                  <a:lnTo>
                    <a:pt x="73" y="44"/>
                  </a:lnTo>
                  <a:lnTo>
                    <a:pt x="74" y="37"/>
                  </a:lnTo>
                  <a:lnTo>
                    <a:pt x="73" y="29"/>
                  </a:lnTo>
                  <a:lnTo>
                    <a:pt x="71" y="22"/>
                  </a:lnTo>
                  <a:lnTo>
                    <a:pt x="68" y="15"/>
                  </a:lnTo>
                  <a:lnTo>
                    <a:pt x="64" y="10"/>
                  </a:lnTo>
                  <a:lnTo>
                    <a:pt x="57" y="6"/>
                  </a:lnTo>
                  <a:lnTo>
                    <a:pt x="51" y="3"/>
                  </a:lnTo>
                  <a:lnTo>
                    <a:pt x="45" y="1"/>
                  </a:lnTo>
                  <a:lnTo>
                    <a:pt x="37" y="0"/>
                  </a:lnTo>
                  <a:lnTo>
                    <a:pt x="30" y="1"/>
                  </a:lnTo>
                  <a:lnTo>
                    <a:pt x="23" y="3"/>
                  </a:lnTo>
                  <a:lnTo>
                    <a:pt x="17" y="6"/>
                  </a:lnTo>
                  <a:lnTo>
                    <a:pt x="11" y="10"/>
                  </a:lnTo>
                  <a:lnTo>
                    <a:pt x="7" y="15"/>
                  </a:lnTo>
                  <a:lnTo>
                    <a:pt x="3" y="22"/>
                  </a:lnTo>
                  <a:lnTo>
                    <a:pt x="1" y="29"/>
                  </a:lnTo>
                  <a:lnTo>
                    <a:pt x="0" y="37"/>
                  </a:lnTo>
                  <a:lnTo>
                    <a:pt x="1" y="44"/>
                  </a:lnTo>
                  <a:lnTo>
                    <a:pt x="3" y="50"/>
                  </a:lnTo>
                  <a:lnTo>
                    <a:pt x="7" y="57"/>
                  </a:lnTo>
                  <a:lnTo>
                    <a:pt x="11" y="63"/>
                  </a:lnTo>
                  <a:lnTo>
                    <a:pt x="17" y="67"/>
                  </a:lnTo>
                  <a:lnTo>
                    <a:pt x="23" y="70"/>
                  </a:lnTo>
                  <a:lnTo>
                    <a:pt x="30" y="73"/>
                  </a:lnTo>
                  <a:lnTo>
                    <a:pt x="37" y="74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" name="Freeform 24"/>
            <xdr:cNvSpPr>
              <a:spLocks/>
            </xdr:cNvSpPr>
          </xdr:nvSpPr>
          <xdr:spPr bwMode="auto">
            <a:xfrm>
              <a:off x="1156" y="207"/>
              <a:ext cx="13" cy="16"/>
            </a:xfrm>
            <a:custGeom>
              <a:avLst/>
              <a:gdLst>
                <a:gd name="T0" fmla="*/ 40 w 145"/>
                <a:gd name="T1" fmla="*/ 157 h 182"/>
                <a:gd name="T2" fmla="*/ 104 w 145"/>
                <a:gd name="T3" fmla="*/ 43 h 182"/>
                <a:gd name="T4" fmla="*/ 103 w 145"/>
                <a:gd name="T5" fmla="*/ 0 h 182"/>
                <a:gd name="T6" fmla="*/ 0 w 145"/>
                <a:gd name="T7" fmla="*/ 182 h 182"/>
                <a:gd name="T8" fmla="*/ 145 w 145"/>
                <a:gd name="T9" fmla="*/ 182 h 182"/>
                <a:gd name="T10" fmla="*/ 145 w 145"/>
                <a:gd name="T11" fmla="*/ 157 h 182"/>
                <a:gd name="T12" fmla="*/ 40 w 145"/>
                <a:gd name="T13" fmla="*/ 157 h 18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145" h="182">
                  <a:moveTo>
                    <a:pt x="40" y="157"/>
                  </a:moveTo>
                  <a:lnTo>
                    <a:pt x="104" y="43"/>
                  </a:lnTo>
                  <a:lnTo>
                    <a:pt x="103" y="0"/>
                  </a:lnTo>
                  <a:lnTo>
                    <a:pt x="0" y="182"/>
                  </a:lnTo>
                  <a:lnTo>
                    <a:pt x="145" y="182"/>
                  </a:lnTo>
                  <a:lnTo>
                    <a:pt x="145" y="157"/>
                  </a:lnTo>
                  <a:lnTo>
                    <a:pt x="40" y="15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" name="Freeform 25"/>
            <xdr:cNvSpPr>
              <a:spLocks/>
            </xdr:cNvSpPr>
          </xdr:nvSpPr>
          <xdr:spPr bwMode="auto">
            <a:xfrm>
              <a:off x="1119" y="254"/>
              <a:ext cx="92" cy="71"/>
            </a:xfrm>
            <a:custGeom>
              <a:avLst/>
              <a:gdLst>
                <a:gd name="T0" fmla="*/ 1000 w 1011"/>
                <a:gd name="T1" fmla="*/ 309 h 777"/>
                <a:gd name="T2" fmla="*/ 969 w 1011"/>
                <a:gd name="T3" fmla="*/ 349 h 777"/>
                <a:gd name="T4" fmla="*/ 934 w 1011"/>
                <a:gd name="T5" fmla="*/ 376 h 777"/>
                <a:gd name="T6" fmla="*/ 911 w 1011"/>
                <a:gd name="T7" fmla="*/ 391 h 777"/>
                <a:gd name="T8" fmla="*/ 965 w 1011"/>
                <a:gd name="T9" fmla="*/ 777 h 777"/>
                <a:gd name="T10" fmla="*/ 398 w 1011"/>
                <a:gd name="T11" fmla="*/ 164 h 777"/>
                <a:gd name="T12" fmla="*/ 386 w 1011"/>
                <a:gd name="T13" fmla="*/ 181 h 777"/>
                <a:gd name="T14" fmla="*/ 361 w 1011"/>
                <a:gd name="T15" fmla="*/ 220 h 777"/>
                <a:gd name="T16" fmla="*/ 329 w 1011"/>
                <a:gd name="T17" fmla="*/ 264 h 777"/>
                <a:gd name="T18" fmla="*/ 305 w 1011"/>
                <a:gd name="T19" fmla="*/ 297 h 777"/>
                <a:gd name="T20" fmla="*/ 286 w 1011"/>
                <a:gd name="T21" fmla="*/ 316 h 777"/>
                <a:gd name="T22" fmla="*/ 261 w 1011"/>
                <a:gd name="T23" fmla="*/ 335 h 777"/>
                <a:gd name="T24" fmla="*/ 230 w 1011"/>
                <a:gd name="T25" fmla="*/ 350 h 777"/>
                <a:gd name="T26" fmla="*/ 191 w 1011"/>
                <a:gd name="T27" fmla="*/ 358 h 777"/>
                <a:gd name="T28" fmla="*/ 170 w 1011"/>
                <a:gd name="T29" fmla="*/ 358 h 777"/>
                <a:gd name="T30" fmla="*/ 145 w 1011"/>
                <a:gd name="T31" fmla="*/ 355 h 777"/>
                <a:gd name="T32" fmla="*/ 115 w 1011"/>
                <a:gd name="T33" fmla="*/ 349 h 777"/>
                <a:gd name="T34" fmla="*/ 86 w 1011"/>
                <a:gd name="T35" fmla="*/ 340 h 777"/>
                <a:gd name="T36" fmla="*/ 57 w 1011"/>
                <a:gd name="T37" fmla="*/ 332 h 777"/>
                <a:gd name="T38" fmla="*/ 33 w 1011"/>
                <a:gd name="T39" fmla="*/ 325 h 777"/>
                <a:gd name="T40" fmla="*/ 13 w 1011"/>
                <a:gd name="T41" fmla="*/ 317 h 777"/>
                <a:gd name="T42" fmla="*/ 1 w 1011"/>
                <a:gd name="T43" fmla="*/ 313 h 777"/>
                <a:gd name="T44" fmla="*/ 12 w 1011"/>
                <a:gd name="T45" fmla="*/ 226 h 777"/>
                <a:gd name="T46" fmla="*/ 38 w 1011"/>
                <a:gd name="T47" fmla="*/ 231 h 777"/>
                <a:gd name="T48" fmla="*/ 67 w 1011"/>
                <a:gd name="T49" fmla="*/ 237 h 777"/>
                <a:gd name="T50" fmla="*/ 95 w 1011"/>
                <a:gd name="T51" fmla="*/ 241 h 777"/>
                <a:gd name="T52" fmla="*/ 123 w 1011"/>
                <a:gd name="T53" fmla="*/ 246 h 777"/>
                <a:gd name="T54" fmla="*/ 147 w 1011"/>
                <a:gd name="T55" fmla="*/ 249 h 777"/>
                <a:gd name="T56" fmla="*/ 167 w 1011"/>
                <a:gd name="T57" fmla="*/ 253 h 777"/>
                <a:gd name="T58" fmla="*/ 180 w 1011"/>
                <a:gd name="T59" fmla="*/ 254 h 777"/>
                <a:gd name="T60" fmla="*/ 191 w 1011"/>
                <a:gd name="T61" fmla="*/ 255 h 777"/>
                <a:gd name="T62" fmla="*/ 202 w 1011"/>
                <a:gd name="T63" fmla="*/ 254 h 777"/>
                <a:gd name="T64" fmla="*/ 218 w 1011"/>
                <a:gd name="T65" fmla="*/ 234 h 777"/>
                <a:gd name="T66" fmla="*/ 235 w 1011"/>
                <a:gd name="T67" fmla="*/ 200 h 777"/>
                <a:gd name="T68" fmla="*/ 240 w 1011"/>
                <a:gd name="T69" fmla="*/ 188 h 777"/>
                <a:gd name="T70" fmla="*/ 253 w 1011"/>
                <a:gd name="T71" fmla="*/ 162 h 777"/>
                <a:gd name="T72" fmla="*/ 277 w 1011"/>
                <a:gd name="T73" fmla="*/ 118 h 777"/>
                <a:gd name="T74" fmla="*/ 309 w 1011"/>
                <a:gd name="T75" fmla="*/ 73 h 777"/>
                <a:gd name="T76" fmla="*/ 333 w 1011"/>
                <a:gd name="T77" fmla="*/ 46 h 777"/>
                <a:gd name="T78" fmla="*/ 352 w 1011"/>
                <a:gd name="T79" fmla="*/ 31 h 777"/>
                <a:gd name="T80" fmla="*/ 377 w 1011"/>
                <a:gd name="T81" fmla="*/ 15 h 777"/>
                <a:gd name="T82" fmla="*/ 403 w 1011"/>
                <a:gd name="T83" fmla="*/ 3 h 777"/>
                <a:gd name="T84" fmla="*/ 505 w 1011"/>
                <a:gd name="T85" fmla="*/ 0 h 777"/>
                <a:gd name="T86" fmla="*/ 735 w 1011"/>
                <a:gd name="T87" fmla="*/ 0 h 777"/>
                <a:gd name="T88" fmla="*/ 828 w 1011"/>
                <a:gd name="T89" fmla="*/ 1 h 777"/>
                <a:gd name="T90" fmla="*/ 859 w 1011"/>
                <a:gd name="T91" fmla="*/ 16 h 777"/>
                <a:gd name="T92" fmla="*/ 891 w 1011"/>
                <a:gd name="T93" fmla="*/ 42 h 777"/>
                <a:gd name="T94" fmla="*/ 921 w 1011"/>
                <a:gd name="T95" fmla="*/ 77 h 777"/>
                <a:gd name="T96" fmla="*/ 947 w 1011"/>
                <a:gd name="T97" fmla="*/ 115 h 777"/>
                <a:gd name="T98" fmla="*/ 970 w 1011"/>
                <a:gd name="T99" fmla="*/ 150 h 777"/>
                <a:gd name="T100" fmla="*/ 986 w 1011"/>
                <a:gd name="T101" fmla="*/ 179 h 777"/>
                <a:gd name="T102" fmla="*/ 996 w 1011"/>
                <a:gd name="T103" fmla="*/ 196 h 777"/>
                <a:gd name="T104" fmla="*/ 1000 w 1011"/>
                <a:gd name="T105" fmla="*/ 206 h 777"/>
                <a:gd name="T106" fmla="*/ 1011 w 1011"/>
                <a:gd name="T107" fmla="*/ 256 h 7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011" h="777">
                  <a:moveTo>
                    <a:pt x="1008" y="285"/>
                  </a:moveTo>
                  <a:lnTo>
                    <a:pt x="1000" y="309"/>
                  </a:lnTo>
                  <a:lnTo>
                    <a:pt x="986" y="330"/>
                  </a:lnTo>
                  <a:lnTo>
                    <a:pt x="969" y="349"/>
                  </a:lnTo>
                  <a:lnTo>
                    <a:pt x="951" y="364"/>
                  </a:lnTo>
                  <a:lnTo>
                    <a:pt x="934" y="376"/>
                  </a:lnTo>
                  <a:lnTo>
                    <a:pt x="921" y="386"/>
                  </a:lnTo>
                  <a:lnTo>
                    <a:pt x="911" y="391"/>
                  </a:lnTo>
                  <a:lnTo>
                    <a:pt x="907" y="393"/>
                  </a:lnTo>
                  <a:lnTo>
                    <a:pt x="965" y="777"/>
                  </a:lnTo>
                  <a:lnTo>
                    <a:pt x="286" y="777"/>
                  </a:lnTo>
                  <a:lnTo>
                    <a:pt x="398" y="164"/>
                  </a:lnTo>
                  <a:lnTo>
                    <a:pt x="395" y="168"/>
                  </a:lnTo>
                  <a:lnTo>
                    <a:pt x="386" y="181"/>
                  </a:lnTo>
                  <a:lnTo>
                    <a:pt x="375" y="199"/>
                  </a:lnTo>
                  <a:lnTo>
                    <a:pt x="361" y="220"/>
                  </a:lnTo>
                  <a:lnTo>
                    <a:pt x="345" y="242"/>
                  </a:lnTo>
                  <a:lnTo>
                    <a:pt x="329" y="264"/>
                  </a:lnTo>
                  <a:lnTo>
                    <a:pt x="315" y="283"/>
                  </a:lnTo>
                  <a:lnTo>
                    <a:pt x="305" y="297"/>
                  </a:lnTo>
                  <a:lnTo>
                    <a:pt x="296" y="307"/>
                  </a:lnTo>
                  <a:lnTo>
                    <a:pt x="286" y="316"/>
                  </a:lnTo>
                  <a:lnTo>
                    <a:pt x="274" y="326"/>
                  </a:lnTo>
                  <a:lnTo>
                    <a:pt x="261" y="335"/>
                  </a:lnTo>
                  <a:lnTo>
                    <a:pt x="245" y="344"/>
                  </a:lnTo>
                  <a:lnTo>
                    <a:pt x="230" y="350"/>
                  </a:lnTo>
                  <a:lnTo>
                    <a:pt x="210" y="355"/>
                  </a:lnTo>
                  <a:lnTo>
                    <a:pt x="191" y="358"/>
                  </a:lnTo>
                  <a:lnTo>
                    <a:pt x="182" y="358"/>
                  </a:lnTo>
                  <a:lnTo>
                    <a:pt x="170" y="358"/>
                  </a:lnTo>
                  <a:lnTo>
                    <a:pt x="158" y="357"/>
                  </a:lnTo>
                  <a:lnTo>
                    <a:pt x="145" y="355"/>
                  </a:lnTo>
                  <a:lnTo>
                    <a:pt x="130" y="352"/>
                  </a:lnTo>
                  <a:lnTo>
                    <a:pt x="115" y="349"/>
                  </a:lnTo>
                  <a:lnTo>
                    <a:pt x="100" y="345"/>
                  </a:lnTo>
                  <a:lnTo>
                    <a:pt x="86" y="340"/>
                  </a:lnTo>
                  <a:lnTo>
                    <a:pt x="72" y="336"/>
                  </a:lnTo>
                  <a:lnTo>
                    <a:pt x="57" y="332"/>
                  </a:lnTo>
                  <a:lnTo>
                    <a:pt x="44" y="329"/>
                  </a:lnTo>
                  <a:lnTo>
                    <a:pt x="33" y="325"/>
                  </a:lnTo>
                  <a:lnTo>
                    <a:pt x="22" y="320"/>
                  </a:lnTo>
                  <a:lnTo>
                    <a:pt x="13" y="317"/>
                  </a:lnTo>
                  <a:lnTo>
                    <a:pt x="6" y="315"/>
                  </a:lnTo>
                  <a:lnTo>
                    <a:pt x="1" y="313"/>
                  </a:lnTo>
                  <a:lnTo>
                    <a:pt x="0" y="224"/>
                  </a:lnTo>
                  <a:lnTo>
                    <a:pt x="12" y="226"/>
                  </a:lnTo>
                  <a:lnTo>
                    <a:pt x="24" y="228"/>
                  </a:lnTo>
                  <a:lnTo>
                    <a:pt x="38" y="231"/>
                  </a:lnTo>
                  <a:lnTo>
                    <a:pt x="53" y="234"/>
                  </a:lnTo>
                  <a:lnTo>
                    <a:pt x="67" y="237"/>
                  </a:lnTo>
                  <a:lnTo>
                    <a:pt x="81" y="239"/>
                  </a:lnTo>
                  <a:lnTo>
                    <a:pt x="95" y="241"/>
                  </a:lnTo>
                  <a:lnTo>
                    <a:pt x="110" y="243"/>
                  </a:lnTo>
                  <a:lnTo>
                    <a:pt x="123" y="246"/>
                  </a:lnTo>
                  <a:lnTo>
                    <a:pt x="135" y="247"/>
                  </a:lnTo>
                  <a:lnTo>
                    <a:pt x="147" y="249"/>
                  </a:lnTo>
                  <a:lnTo>
                    <a:pt x="158" y="252"/>
                  </a:lnTo>
                  <a:lnTo>
                    <a:pt x="167" y="253"/>
                  </a:lnTo>
                  <a:lnTo>
                    <a:pt x="175" y="254"/>
                  </a:lnTo>
                  <a:lnTo>
                    <a:pt x="180" y="254"/>
                  </a:lnTo>
                  <a:lnTo>
                    <a:pt x="183" y="254"/>
                  </a:lnTo>
                  <a:lnTo>
                    <a:pt x="191" y="255"/>
                  </a:lnTo>
                  <a:lnTo>
                    <a:pt x="197" y="256"/>
                  </a:lnTo>
                  <a:lnTo>
                    <a:pt x="202" y="254"/>
                  </a:lnTo>
                  <a:lnTo>
                    <a:pt x="209" y="246"/>
                  </a:lnTo>
                  <a:lnTo>
                    <a:pt x="218" y="234"/>
                  </a:lnTo>
                  <a:lnTo>
                    <a:pt x="227" y="216"/>
                  </a:lnTo>
                  <a:lnTo>
                    <a:pt x="235" y="200"/>
                  </a:lnTo>
                  <a:lnTo>
                    <a:pt x="238" y="192"/>
                  </a:lnTo>
                  <a:lnTo>
                    <a:pt x="240" y="188"/>
                  </a:lnTo>
                  <a:lnTo>
                    <a:pt x="245" y="178"/>
                  </a:lnTo>
                  <a:lnTo>
                    <a:pt x="253" y="162"/>
                  </a:lnTo>
                  <a:lnTo>
                    <a:pt x="264" y="142"/>
                  </a:lnTo>
                  <a:lnTo>
                    <a:pt x="277" y="118"/>
                  </a:lnTo>
                  <a:lnTo>
                    <a:pt x="292" y="95"/>
                  </a:lnTo>
                  <a:lnTo>
                    <a:pt x="309" y="73"/>
                  </a:lnTo>
                  <a:lnTo>
                    <a:pt x="327" y="53"/>
                  </a:lnTo>
                  <a:lnTo>
                    <a:pt x="333" y="46"/>
                  </a:lnTo>
                  <a:lnTo>
                    <a:pt x="342" y="39"/>
                  </a:lnTo>
                  <a:lnTo>
                    <a:pt x="352" y="31"/>
                  </a:lnTo>
                  <a:lnTo>
                    <a:pt x="365" y="23"/>
                  </a:lnTo>
                  <a:lnTo>
                    <a:pt x="377" y="15"/>
                  </a:lnTo>
                  <a:lnTo>
                    <a:pt x="390" y="8"/>
                  </a:lnTo>
                  <a:lnTo>
                    <a:pt x="403" y="3"/>
                  </a:lnTo>
                  <a:lnTo>
                    <a:pt x="415" y="0"/>
                  </a:lnTo>
                  <a:lnTo>
                    <a:pt x="505" y="0"/>
                  </a:lnTo>
                  <a:lnTo>
                    <a:pt x="604" y="295"/>
                  </a:lnTo>
                  <a:lnTo>
                    <a:pt x="735" y="0"/>
                  </a:lnTo>
                  <a:lnTo>
                    <a:pt x="813" y="0"/>
                  </a:lnTo>
                  <a:lnTo>
                    <a:pt x="828" y="1"/>
                  </a:lnTo>
                  <a:lnTo>
                    <a:pt x="843" y="6"/>
                  </a:lnTo>
                  <a:lnTo>
                    <a:pt x="859" y="16"/>
                  </a:lnTo>
                  <a:lnTo>
                    <a:pt x="875" y="27"/>
                  </a:lnTo>
                  <a:lnTo>
                    <a:pt x="891" y="42"/>
                  </a:lnTo>
                  <a:lnTo>
                    <a:pt x="906" y="59"/>
                  </a:lnTo>
                  <a:lnTo>
                    <a:pt x="921" y="77"/>
                  </a:lnTo>
                  <a:lnTo>
                    <a:pt x="934" y="96"/>
                  </a:lnTo>
                  <a:lnTo>
                    <a:pt x="947" y="115"/>
                  </a:lnTo>
                  <a:lnTo>
                    <a:pt x="960" y="133"/>
                  </a:lnTo>
                  <a:lnTo>
                    <a:pt x="970" y="150"/>
                  </a:lnTo>
                  <a:lnTo>
                    <a:pt x="979" y="166"/>
                  </a:lnTo>
                  <a:lnTo>
                    <a:pt x="986" y="179"/>
                  </a:lnTo>
                  <a:lnTo>
                    <a:pt x="993" y="189"/>
                  </a:lnTo>
                  <a:lnTo>
                    <a:pt x="996" y="196"/>
                  </a:lnTo>
                  <a:lnTo>
                    <a:pt x="997" y="198"/>
                  </a:lnTo>
                  <a:lnTo>
                    <a:pt x="1000" y="206"/>
                  </a:lnTo>
                  <a:lnTo>
                    <a:pt x="1006" y="227"/>
                  </a:lnTo>
                  <a:lnTo>
                    <a:pt x="1011" y="256"/>
                  </a:lnTo>
                  <a:lnTo>
                    <a:pt x="1008" y="285"/>
                  </a:lnTo>
                  <a:close/>
                </a:path>
              </a:pathLst>
            </a:custGeom>
            <a:solidFill>
              <a:srgbClr val="DD7A2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" name="Freeform 26"/>
            <xdr:cNvSpPr>
              <a:spLocks/>
            </xdr:cNvSpPr>
          </xdr:nvSpPr>
          <xdr:spPr bwMode="auto">
            <a:xfrm>
              <a:off x="1103" y="268"/>
              <a:ext cx="14" cy="12"/>
            </a:xfrm>
            <a:custGeom>
              <a:avLst/>
              <a:gdLst>
                <a:gd name="T0" fmla="*/ 150 w 150"/>
                <a:gd name="T1" fmla="*/ 66 h 132"/>
                <a:gd name="T2" fmla="*/ 143 w 150"/>
                <a:gd name="T3" fmla="*/ 54 h 132"/>
                <a:gd name="T4" fmla="*/ 135 w 150"/>
                <a:gd name="T5" fmla="*/ 42 h 132"/>
                <a:gd name="T6" fmla="*/ 126 w 150"/>
                <a:gd name="T7" fmla="*/ 31 h 132"/>
                <a:gd name="T8" fmla="*/ 118 w 150"/>
                <a:gd name="T9" fmla="*/ 20 h 132"/>
                <a:gd name="T10" fmla="*/ 109 w 150"/>
                <a:gd name="T11" fmla="*/ 12 h 132"/>
                <a:gd name="T12" fmla="*/ 102 w 150"/>
                <a:gd name="T13" fmla="*/ 4 h 132"/>
                <a:gd name="T14" fmla="*/ 96 w 150"/>
                <a:gd name="T15" fmla="*/ 0 h 132"/>
                <a:gd name="T16" fmla="*/ 92 w 150"/>
                <a:gd name="T17" fmla="*/ 0 h 132"/>
                <a:gd name="T18" fmla="*/ 90 w 150"/>
                <a:gd name="T19" fmla="*/ 11 h 132"/>
                <a:gd name="T20" fmla="*/ 96 w 150"/>
                <a:gd name="T21" fmla="*/ 31 h 132"/>
                <a:gd name="T22" fmla="*/ 103 w 150"/>
                <a:gd name="T23" fmla="*/ 50 h 132"/>
                <a:gd name="T24" fmla="*/ 107 w 150"/>
                <a:gd name="T25" fmla="*/ 58 h 132"/>
                <a:gd name="T26" fmla="*/ 0 w 150"/>
                <a:gd name="T27" fmla="*/ 59 h 132"/>
                <a:gd name="T28" fmla="*/ 14 w 150"/>
                <a:gd name="T29" fmla="*/ 132 h 132"/>
                <a:gd name="T30" fmla="*/ 150 w 150"/>
                <a:gd name="T31" fmla="*/ 132 h 132"/>
                <a:gd name="T32" fmla="*/ 150 w 150"/>
                <a:gd name="T33" fmla="*/ 66 h 1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50" h="132">
                  <a:moveTo>
                    <a:pt x="150" y="66"/>
                  </a:moveTo>
                  <a:lnTo>
                    <a:pt x="143" y="54"/>
                  </a:lnTo>
                  <a:lnTo>
                    <a:pt x="135" y="42"/>
                  </a:lnTo>
                  <a:lnTo>
                    <a:pt x="126" y="31"/>
                  </a:lnTo>
                  <a:lnTo>
                    <a:pt x="118" y="20"/>
                  </a:lnTo>
                  <a:lnTo>
                    <a:pt x="109" y="12"/>
                  </a:lnTo>
                  <a:lnTo>
                    <a:pt x="102" y="4"/>
                  </a:lnTo>
                  <a:lnTo>
                    <a:pt x="96" y="0"/>
                  </a:lnTo>
                  <a:lnTo>
                    <a:pt x="92" y="0"/>
                  </a:lnTo>
                  <a:lnTo>
                    <a:pt x="90" y="11"/>
                  </a:lnTo>
                  <a:lnTo>
                    <a:pt x="96" y="31"/>
                  </a:lnTo>
                  <a:lnTo>
                    <a:pt x="103" y="50"/>
                  </a:lnTo>
                  <a:lnTo>
                    <a:pt x="107" y="58"/>
                  </a:lnTo>
                  <a:lnTo>
                    <a:pt x="0" y="59"/>
                  </a:lnTo>
                  <a:lnTo>
                    <a:pt x="14" y="132"/>
                  </a:lnTo>
                  <a:lnTo>
                    <a:pt x="150" y="132"/>
                  </a:lnTo>
                  <a:lnTo>
                    <a:pt x="150" y="66"/>
                  </a:lnTo>
                  <a:close/>
                </a:path>
              </a:pathLst>
            </a:custGeom>
            <a:solidFill>
              <a:srgbClr val="AFAA7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" name="Freeform 27"/>
            <xdr:cNvSpPr>
              <a:spLocks/>
            </xdr:cNvSpPr>
          </xdr:nvSpPr>
          <xdr:spPr bwMode="auto">
            <a:xfrm>
              <a:off x="1185" y="197"/>
              <a:ext cx="14" cy="16"/>
            </a:xfrm>
            <a:custGeom>
              <a:avLst/>
              <a:gdLst>
                <a:gd name="T0" fmla="*/ 74 w 148"/>
                <a:gd name="T1" fmla="*/ 169 h 169"/>
                <a:gd name="T2" fmla="*/ 89 w 148"/>
                <a:gd name="T3" fmla="*/ 167 h 169"/>
                <a:gd name="T4" fmla="*/ 103 w 148"/>
                <a:gd name="T5" fmla="*/ 163 h 169"/>
                <a:gd name="T6" fmla="*/ 115 w 148"/>
                <a:gd name="T7" fmla="*/ 155 h 169"/>
                <a:gd name="T8" fmla="*/ 127 w 148"/>
                <a:gd name="T9" fmla="*/ 144 h 169"/>
                <a:gd name="T10" fmla="*/ 136 w 148"/>
                <a:gd name="T11" fmla="*/ 132 h 169"/>
                <a:gd name="T12" fmla="*/ 143 w 148"/>
                <a:gd name="T13" fmla="*/ 118 h 169"/>
                <a:gd name="T14" fmla="*/ 147 w 148"/>
                <a:gd name="T15" fmla="*/ 102 h 169"/>
                <a:gd name="T16" fmla="*/ 148 w 148"/>
                <a:gd name="T17" fmla="*/ 85 h 169"/>
                <a:gd name="T18" fmla="*/ 147 w 148"/>
                <a:gd name="T19" fmla="*/ 68 h 169"/>
                <a:gd name="T20" fmla="*/ 143 w 148"/>
                <a:gd name="T21" fmla="*/ 52 h 169"/>
                <a:gd name="T22" fmla="*/ 136 w 148"/>
                <a:gd name="T23" fmla="*/ 37 h 169"/>
                <a:gd name="T24" fmla="*/ 127 w 148"/>
                <a:gd name="T25" fmla="*/ 25 h 169"/>
                <a:gd name="T26" fmla="*/ 115 w 148"/>
                <a:gd name="T27" fmla="*/ 15 h 169"/>
                <a:gd name="T28" fmla="*/ 103 w 148"/>
                <a:gd name="T29" fmla="*/ 7 h 169"/>
                <a:gd name="T30" fmla="*/ 89 w 148"/>
                <a:gd name="T31" fmla="*/ 2 h 169"/>
                <a:gd name="T32" fmla="*/ 74 w 148"/>
                <a:gd name="T33" fmla="*/ 0 h 169"/>
                <a:gd name="T34" fmla="*/ 59 w 148"/>
                <a:gd name="T35" fmla="*/ 2 h 169"/>
                <a:gd name="T36" fmla="*/ 46 w 148"/>
                <a:gd name="T37" fmla="*/ 7 h 169"/>
                <a:gd name="T38" fmla="*/ 33 w 148"/>
                <a:gd name="T39" fmla="*/ 15 h 169"/>
                <a:gd name="T40" fmla="*/ 21 w 148"/>
                <a:gd name="T41" fmla="*/ 25 h 169"/>
                <a:gd name="T42" fmla="*/ 13 w 148"/>
                <a:gd name="T43" fmla="*/ 37 h 169"/>
                <a:gd name="T44" fmla="*/ 5 w 148"/>
                <a:gd name="T45" fmla="*/ 52 h 169"/>
                <a:gd name="T46" fmla="*/ 1 w 148"/>
                <a:gd name="T47" fmla="*/ 68 h 169"/>
                <a:gd name="T48" fmla="*/ 0 w 148"/>
                <a:gd name="T49" fmla="*/ 85 h 169"/>
                <a:gd name="T50" fmla="*/ 1 w 148"/>
                <a:gd name="T51" fmla="*/ 102 h 169"/>
                <a:gd name="T52" fmla="*/ 5 w 148"/>
                <a:gd name="T53" fmla="*/ 118 h 169"/>
                <a:gd name="T54" fmla="*/ 13 w 148"/>
                <a:gd name="T55" fmla="*/ 132 h 169"/>
                <a:gd name="T56" fmla="*/ 21 w 148"/>
                <a:gd name="T57" fmla="*/ 144 h 169"/>
                <a:gd name="T58" fmla="*/ 33 w 148"/>
                <a:gd name="T59" fmla="*/ 155 h 169"/>
                <a:gd name="T60" fmla="*/ 46 w 148"/>
                <a:gd name="T61" fmla="*/ 163 h 169"/>
                <a:gd name="T62" fmla="*/ 59 w 148"/>
                <a:gd name="T63" fmla="*/ 167 h 169"/>
                <a:gd name="T64" fmla="*/ 74 w 148"/>
                <a:gd name="T65" fmla="*/ 169 h 1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</a:cxnLst>
              <a:rect l="0" t="0" r="r" b="b"/>
              <a:pathLst>
                <a:path w="148" h="169">
                  <a:moveTo>
                    <a:pt x="74" y="169"/>
                  </a:moveTo>
                  <a:lnTo>
                    <a:pt x="89" y="167"/>
                  </a:lnTo>
                  <a:lnTo>
                    <a:pt x="103" y="163"/>
                  </a:lnTo>
                  <a:lnTo>
                    <a:pt x="115" y="155"/>
                  </a:lnTo>
                  <a:lnTo>
                    <a:pt x="127" y="144"/>
                  </a:lnTo>
                  <a:lnTo>
                    <a:pt x="136" y="132"/>
                  </a:lnTo>
                  <a:lnTo>
                    <a:pt x="143" y="118"/>
                  </a:lnTo>
                  <a:lnTo>
                    <a:pt x="147" y="102"/>
                  </a:lnTo>
                  <a:lnTo>
                    <a:pt x="148" y="85"/>
                  </a:lnTo>
                  <a:lnTo>
                    <a:pt x="147" y="68"/>
                  </a:lnTo>
                  <a:lnTo>
                    <a:pt x="143" y="52"/>
                  </a:lnTo>
                  <a:lnTo>
                    <a:pt x="136" y="37"/>
                  </a:lnTo>
                  <a:lnTo>
                    <a:pt x="127" y="25"/>
                  </a:lnTo>
                  <a:lnTo>
                    <a:pt x="115" y="15"/>
                  </a:lnTo>
                  <a:lnTo>
                    <a:pt x="103" y="7"/>
                  </a:lnTo>
                  <a:lnTo>
                    <a:pt x="89" y="2"/>
                  </a:lnTo>
                  <a:lnTo>
                    <a:pt x="74" y="0"/>
                  </a:lnTo>
                  <a:lnTo>
                    <a:pt x="59" y="2"/>
                  </a:lnTo>
                  <a:lnTo>
                    <a:pt x="46" y="7"/>
                  </a:lnTo>
                  <a:lnTo>
                    <a:pt x="33" y="15"/>
                  </a:lnTo>
                  <a:lnTo>
                    <a:pt x="21" y="25"/>
                  </a:lnTo>
                  <a:lnTo>
                    <a:pt x="13" y="37"/>
                  </a:lnTo>
                  <a:lnTo>
                    <a:pt x="5" y="52"/>
                  </a:lnTo>
                  <a:lnTo>
                    <a:pt x="1" y="68"/>
                  </a:lnTo>
                  <a:lnTo>
                    <a:pt x="0" y="85"/>
                  </a:lnTo>
                  <a:lnTo>
                    <a:pt x="1" y="102"/>
                  </a:lnTo>
                  <a:lnTo>
                    <a:pt x="5" y="118"/>
                  </a:lnTo>
                  <a:lnTo>
                    <a:pt x="13" y="132"/>
                  </a:lnTo>
                  <a:lnTo>
                    <a:pt x="21" y="144"/>
                  </a:lnTo>
                  <a:lnTo>
                    <a:pt x="33" y="155"/>
                  </a:lnTo>
                  <a:lnTo>
                    <a:pt x="46" y="163"/>
                  </a:lnTo>
                  <a:lnTo>
                    <a:pt x="59" y="167"/>
                  </a:lnTo>
                  <a:lnTo>
                    <a:pt x="74" y="169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" name="Rectangle 28"/>
            <xdr:cNvSpPr>
              <a:spLocks noChangeArrowheads="1"/>
            </xdr:cNvSpPr>
          </xdr:nvSpPr>
          <xdr:spPr bwMode="auto">
            <a:xfrm>
              <a:off x="1188" y="208"/>
              <a:ext cx="4" cy="9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30" name="Freeform 29"/>
            <xdr:cNvSpPr>
              <a:spLocks/>
            </xdr:cNvSpPr>
          </xdr:nvSpPr>
          <xdr:spPr bwMode="auto">
            <a:xfrm>
              <a:off x="1157" y="252"/>
              <a:ext cx="36" cy="74"/>
            </a:xfrm>
            <a:custGeom>
              <a:avLst/>
              <a:gdLst>
                <a:gd name="T0" fmla="*/ 347 w 399"/>
                <a:gd name="T1" fmla="*/ 92 h 814"/>
                <a:gd name="T2" fmla="*/ 399 w 399"/>
                <a:gd name="T3" fmla="*/ 56 h 814"/>
                <a:gd name="T4" fmla="*/ 357 w 399"/>
                <a:gd name="T5" fmla="*/ 5 h 814"/>
                <a:gd name="T6" fmla="*/ 330 w 399"/>
                <a:gd name="T7" fmla="*/ 5 h 814"/>
                <a:gd name="T8" fmla="*/ 366 w 399"/>
                <a:gd name="T9" fmla="*/ 51 h 814"/>
                <a:gd name="T10" fmla="*/ 315 w 399"/>
                <a:gd name="T11" fmla="*/ 88 h 814"/>
                <a:gd name="T12" fmla="*/ 316 w 399"/>
                <a:gd name="T13" fmla="*/ 90 h 814"/>
                <a:gd name="T14" fmla="*/ 321 w 399"/>
                <a:gd name="T15" fmla="*/ 94 h 814"/>
                <a:gd name="T16" fmla="*/ 326 w 399"/>
                <a:gd name="T17" fmla="*/ 100 h 814"/>
                <a:gd name="T18" fmla="*/ 332 w 399"/>
                <a:gd name="T19" fmla="*/ 107 h 814"/>
                <a:gd name="T20" fmla="*/ 339 w 399"/>
                <a:gd name="T21" fmla="*/ 114 h 814"/>
                <a:gd name="T22" fmla="*/ 344 w 399"/>
                <a:gd name="T23" fmla="*/ 120 h 814"/>
                <a:gd name="T24" fmla="*/ 347 w 399"/>
                <a:gd name="T25" fmla="*/ 125 h 814"/>
                <a:gd name="T26" fmla="*/ 348 w 399"/>
                <a:gd name="T27" fmla="*/ 126 h 814"/>
                <a:gd name="T28" fmla="*/ 173 w 399"/>
                <a:gd name="T29" fmla="*/ 231 h 814"/>
                <a:gd name="T30" fmla="*/ 49 w 399"/>
                <a:gd name="T31" fmla="*/ 124 h 814"/>
                <a:gd name="T32" fmla="*/ 77 w 399"/>
                <a:gd name="T33" fmla="*/ 87 h 814"/>
                <a:gd name="T34" fmla="*/ 31 w 399"/>
                <a:gd name="T35" fmla="*/ 52 h 814"/>
                <a:gd name="T36" fmla="*/ 58 w 399"/>
                <a:gd name="T37" fmla="*/ 0 h 814"/>
                <a:gd name="T38" fmla="*/ 34 w 399"/>
                <a:gd name="T39" fmla="*/ 2 h 814"/>
                <a:gd name="T40" fmla="*/ 0 w 399"/>
                <a:gd name="T41" fmla="*/ 57 h 814"/>
                <a:gd name="T42" fmla="*/ 48 w 399"/>
                <a:gd name="T43" fmla="*/ 91 h 814"/>
                <a:gd name="T44" fmla="*/ 12 w 399"/>
                <a:gd name="T45" fmla="*/ 128 h 814"/>
                <a:gd name="T46" fmla="*/ 157 w 399"/>
                <a:gd name="T47" fmla="*/ 249 h 814"/>
                <a:gd name="T48" fmla="*/ 157 w 399"/>
                <a:gd name="T49" fmla="*/ 814 h 814"/>
                <a:gd name="T50" fmla="*/ 188 w 399"/>
                <a:gd name="T51" fmla="*/ 814 h 814"/>
                <a:gd name="T52" fmla="*/ 188 w 399"/>
                <a:gd name="T53" fmla="*/ 254 h 814"/>
                <a:gd name="T54" fmla="*/ 199 w 399"/>
                <a:gd name="T55" fmla="*/ 247 h 814"/>
                <a:gd name="T56" fmla="*/ 212 w 399"/>
                <a:gd name="T57" fmla="*/ 240 h 814"/>
                <a:gd name="T58" fmla="*/ 225 w 399"/>
                <a:gd name="T59" fmla="*/ 233 h 814"/>
                <a:gd name="T60" fmla="*/ 240 w 399"/>
                <a:gd name="T61" fmla="*/ 223 h 814"/>
                <a:gd name="T62" fmla="*/ 257 w 399"/>
                <a:gd name="T63" fmla="*/ 213 h 814"/>
                <a:gd name="T64" fmla="*/ 273 w 399"/>
                <a:gd name="T65" fmla="*/ 204 h 814"/>
                <a:gd name="T66" fmla="*/ 290 w 399"/>
                <a:gd name="T67" fmla="*/ 193 h 814"/>
                <a:gd name="T68" fmla="*/ 307 w 399"/>
                <a:gd name="T69" fmla="*/ 184 h 814"/>
                <a:gd name="T70" fmla="*/ 322 w 399"/>
                <a:gd name="T71" fmla="*/ 174 h 814"/>
                <a:gd name="T72" fmla="*/ 337 w 399"/>
                <a:gd name="T73" fmla="*/ 165 h 814"/>
                <a:gd name="T74" fmla="*/ 350 w 399"/>
                <a:gd name="T75" fmla="*/ 157 h 814"/>
                <a:gd name="T76" fmla="*/ 363 w 399"/>
                <a:gd name="T77" fmla="*/ 150 h 814"/>
                <a:gd name="T78" fmla="*/ 373 w 399"/>
                <a:gd name="T79" fmla="*/ 144 h 814"/>
                <a:gd name="T80" fmla="*/ 380 w 399"/>
                <a:gd name="T81" fmla="*/ 139 h 814"/>
                <a:gd name="T82" fmla="*/ 384 w 399"/>
                <a:gd name="T83" fmla="*/ 136 h 814"/>
                <a:gd name="T84" fmla="*/ 386 w 399"/>
                <a:gd name="T85" fmla="*/ 135 h 814"/>
                <a:gd name="T86" fmla="*/ 347 w 399"/>
                <a:gd name="T87" fmla="*/ 92 h 8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</a:cxnLst>
              <a:rect l="0" t="0" r="r" b="b"/>
              <a:pathLst>
                <a:path w="399" h="814">
                  <a:moveTo>
                    <a:pt x="347" y="92"/>
                  </a:moveTo>
                  <a:lnTo>
                    <a:pt x="399" y="56"/>
                  </a:lnTo>
                  <a:lnTo>
                    <a:pt x="357" y="5"/>
                  </a:lnTo>
                  <a:lnTo>
                    <a:pt x="330" y="5"/>
                  </a:lnTo>
                  <a:lnTo>
                    <a:pt x="366" y="51"/>
                  </a:lnTo>
                  <a:lnTo>
                    <a:pt x="315" y="88"/>
                  </a:lnTo>
                  <a:lnTo>
                    <a:pt x="316" y="90"/>
                  </a:lnTo>
                  <a:lnTo>
                    <a:pt x="321" y="94"/>
                  </a:lnTo>
                  <a:lnTo>
                    <a:pt x="326" y="100"/>
                  </a:lnTo>
                  <a:lnTo>
                    <a:pt x="332" y="107"/>
                  </a:lnTo>
                  <a:lnTo>
                    <a:pt x="339" y="114"/>
                  </a:lnTo>
                  <a:lnTo>
                    <a:pt x="344" y="120"/>
                  </a:lnTo>
                  <a:lnTo>
                    <a:pt x="347" y="125"/>
                  </a:lnTo>
                  <a:lnTo>
                    <a:pt x="348" y="126"/>
                  </a:lnTo>
                  <a:lnTo>
                    <a:pt x="173" y="231"/>
                  </a:lnTo>
                  <a:lnTo>
                    <a:pt x="49" y="124"/>
                  </a:lnTo>
                  <a:lnTo>
                    <a:pt x="77" y="87"/>
                  </a:lnTo>
                  <a:lnTo>
                    <a:pt x="31" y="52"/>
                  </a:lnTo>
                  <a:lnTo>
                    <a:pt x="58" y="0"/>
                  </a:lnTo>
                  <a:lnTo>
                    <a:pt x="34" y="2"/>
                  </a:lnTo>
                  <a:lnTo>
                    <a:pt x="0" y="57"/>
                  </a:lnTo>
                  <a:lnTo>
                    <a:pt x="48" y="91"/>
                  </a:lnTo>
                  <a:lnTo>
                    <a:pt x="12" y="128"/>
                  </a:lnTo>
                  <a:lnTo>
                    <a:pt x="157" y="249"/>
                  </a:lnTo>
                  <a:lnTo>
                    <a:pt x="157" y="814"/>
                  </a:lnTo>
                  <a:lnTo>
                    <a:pt x="188" y="814"/>
                  </a:lnTo>
                  <a:lnTo>
                    <a:pt x="188" y="254"/>
                  </a:lnTo>
                  <a:lnTo>
                    <a:pt x="199" y="247"/>
                  </a:lnTo>
                  <a:lnTo>
                    <a:pt x="212" y="240"/>
                  </a:lnTo>
                  <a:lnTo>
                    <a:pt x="225" y="233"/>
                  </a:lnTo>
                  <a:lnTo>
                    <a:pt x="240" y="223"/>
                  </a:lnTo>
                  <a:lnTo>
                    <a:pt x="257" y="213"/>
                  </a:lnTo>
                  <a:lnTo>
                    <a:pt x="273" y="204"/>
                  </a:lnTo>
                  <a:lnTo>
                    <a:pt x="290" y="193"/>
                  </a:lnTo>
                  <a:lnTo>
                    <a:pt x="307" y="184"/>
                  </a:lnTo>
                  <a:lnTo>
                    <a:pt x="322" y="174"/>
                  </a:lnTo>
                  <a:lnTo>
                    <a:pt x="337" y="165"/>
                  </a:lnTo>
                  <a:lnTo>
                    <a:pt x="350" y="157"/>
                  </a:lnTo>
                  <a:lnTo>
                    <a:pt x="363" y="150"/>
                  </a:lnTo>
                  <a:lnTo>
                    <a:pt x="373" y="144"/>
                  </a:lnTo>
                  <a:lnTo>
                    <a:pt x="380" y="139"/>
                  </a:lnTo>
                  <a:lnTo>
                    <a:pt x="384" y="136"/>
                  </a:lnTo>
                  <a:lnTo>
                    <a:pt x="386" y="135"/>
                  </a:lnTo>
                  <a:lnTo>
                    <a:pt x="347" y="92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" name="Freeform 30"/>
            <xdr:cNvSpPr>
              <a:spLocks/>
            </xdr:cNvSpPr>
          </xdr:nvSpPr>
          <xdr:spPr bwMode="auto">
            <a:xfrm>
              <a:off x="1150" y="307"/>
              <a:ext cx="16" cy="6"/>
            </a:xfrm>
            <a:custGeom>
              <a:avLst/>
              <a:gdLst>
                <a:gd name="T0" fmla="*/ 177 w 177"/>
                <a:gd name="T1" fmla="*/ 29 h 59"/>
                <a:gd name="T2" fmla="*/ 173 w 177"/>
                <a:gd name="T3" fmla="*/ 0 h 59"/>
                <a:gd name="T4" fmla="*/ 0 w 177"/>
                <a:gd name="T5" fmla="*/ 29 h 59"/>
                <a:gd name="T6" fmla="*/ 4 w 177"/>
                <a:gd name="T7" fmla="*/ 59 h 59"/>
                <a:gd name="T8" fmla="*/ 177 w 177"/>
                <a:gd name="T9" fmla="*/ 29 h 5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77" h="59">
                  <a:moveTo>
                    <a:pt x="177" y="29"/>
                  </a:moveTo>
                  <a:lnTo>
                    <a:pt x="173" y="0"/>
                  </a:lnTo>
                  <a:lnTo>
                    <a:pt x="0" y="29"/>
                  </a:lnTo>
                  <a:lnTo>
                    <a:pt x="4" y="59"/>
                  </a:lnTo>
                  <a:lnTo>
                    <a:pt x="177" y="29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" name="Freeform 31"/>
            <xdr:cNvSpPr>
              <a:spLocks/>
            </xdr:cNvSpPr>
          </xdr:nvSpPr>
          <xdr:spPr bwMode="auto">
            <a:xfrm>
              <a:off x="1185" y="308"/>
              <a:ext cx="16" cy="5"/>
            </a:xfrm>
            <a:custGeom>
              <a:avLst/>
              <a:gdLst>
                <a:gd name="T0" fmla="*/ 0 w 179"/>
                <a:gd name="T1" fmla="*/ 30 h 58"/>
                <a:gd name="T2" fmla="*/ 5 w 179"/>
                <a:gd name="T3" fmla="*/ 0 h 58"/>
                <a:gd name="T4" fmla="*/ 179 w 179"/>
                <a:gd name="T5" fmla="*/ 28 h 58"/>
                <a:gd name="T6" fmla="*/ 174 w 179"/>
                <a:gd name="T7" fmla="*/ 58 h 58"/>
                <a:gd name="T8" fmla="*/ 0 w 179"/>
                <a:gd name="T9" fmla="*/ 30 h 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79" h="58">
                  <a:moveTo>
                    <a:pt x="0" y="30"/>
                  </a:moveTo>
                  <a:lnTo>
                    <a:pt x="5" y="0"/>
                  </a:lnTo>
                  <a:lnTo>
                    <a:pt x="179" y="28"/>
                  </a:lnTo>
                  <a:lnTo>
                    <a:pt x="174" y="58"/>
                  </a:lnTo>
                  <a:lnTo>
                    <a:pt x="0" y="3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" name="Freeform 32"/>
            <xdr:cNvSpPr>
              <a:spLocks/>
            </xdr:cNvSpPr>
          </xdr:nvSpPr>
          <xdr:spPr bwMode="auto">
            <a:xfrm>
              <a:off x="1132" y="282"/>
              <a:ext cx="13" cy="6"/>
            </a:xfrm>
            <a:custGeom>
              <a:avLst/>
              <a:gdLst>
                <a:gd name="T0" fmla="*/ 79 w 145"/>
                <a:gd name="T1" fmla="*/ 65 h 68"/>
                <a:gd name="T2" fmla="*/ 94 w 145"/>
                <a:gd name="T3" fmla="*/ 61 h 68"/>
                <a:gd name="T4" fmla="*/ 107 w 145"/>
                <a:gd name="T5" fmla="*/ 57 h 68"/>
                <a:gd name="T6" fmla="*/ 118 w 145"/>
                <a:gd name="T7" fmla="*/ 50 h 68"/>
                <a:gd name="T8" fmla="*/ 129 w 145"/>
                <a:gd name="T9" fmla="*/ 44 h 68"/>
                <a:gd name="T10" fmla="*/ 136 w 145"/>
                <a:gd name="T11" fmla="*/ 38 h 68"/>
                <a:gd name="T12" fmla="*/ 142 w 145"/>
                <a:gd name="T13" fmla="*/ 31 h 68"/>
                <a:gd name="T14" fmla="*/ 145 w 145"/>
                <a:gd name="T15" fmla="*/ 24 h 68"/>
                <a:gd name="T16" fmla="*/ 145 w 145"/>
                <a:gd name="T17" fmla="*/ 18 h 68"/>
                <a:gd name="T18" fmla="*/ 142 w 145"/>
                <a:gd name="T19" fmla="*/ 11 h 68"/>
                <a:gd name="T20" fmla="*/ 136 w 145"/>
                <a:gd name="T21" fmla="*/ 7 h 68"/>
                <a:gd name="T22" fmla="*/ 129 w 145"/>
                <a:gd name="T23" fmla="*/ 3 h 68"/>
                <a:gd name="T24" fmla="*/ 119 w 145"/>
                <a:gd name="T25" fmla="*/ 1 h 68"/>
                <a:gd name="T26" fmla="*/ 108 w 145"/>
                <a:gd name="T27" fmla="*/ 0 h 68"/>
                <a:gd name="T28" fmla="*/ 94 w 145"/>
                <a:gd name="T29" fmla="*/ 0 h 68"/>
                <a:gd name="T30" fmla="*/ 80 w 145"/>
                <a:gd name="T31" fmla="*/ 1 h 68"/>
                <a:gd name="T32" fmla="*/ 65 w 145"/>
                <a:gd name="T33" fmla="*/ 3 h 68"/>
                <a:gd name="T34" fmla="*/ 52 w 145"/>
                <a:gd name="T35" fmla="*/ 7 h 68"/>
                <a:gd name="T36" fmla="*/ 38 w 145"/>
                <a:gd name="T37" fmla="*/ 11 h 68"/>
                <a:gd name="T38" fmla="*/ 26 w 145"/>
                <a:gd name="T39" fmla="*/ 17 h 68"/>
                <a:gd name="T40" fmla="*/ 17 w 145"/>
                <a:gd name="T41" fmla="*/ 23 h 68"/>
                <a:gd name="T42" fmla="*/ 9 w 145"/>
                <a:gd name="T43" fmla="*/ 29 h 68"/>
                <a:gd name="T44" fmla="*/ 3 w 145"/>
                <a:gd name="T45" fmla="*/ 36 h 68"/>
                <a:gd name="T46" fmla="*/ 0 w 145"/>
                <a:gd name="T47" fmla="*/ 43 h 68"/>
                <a:gd name="T48" fmla="*/ 0 w 145"/>
                <a:gd name="T49" fmla="*/ 49 h 68"/>
                <a:gd name="T50" fmla="*/ 3 w 145"/>
                <a:gd name="T51" fmla="*/ 56 h 68"/>
                <a:gd name="T52" fmla="*/ 8 w 145"/>
                <a:gd name="T53" fmla="*/ 61 h 68"/>
                <a:gd name="T54" fmla="*/ 16 w 145"/>
                <a:gd name="T55" fmla="*/ 64 h 68"/>
                <a:gd name="T56" fmla="*/ 26 w 145"/>
                <a:gd name="T57" fmla="*/ 67 h 68"/>
                <a:gd name="T58" fmla="*/ 38 w 145"/>
                <a:gd name="T59" fmla="*/ 68 h 68"/>
                <a:gd name="T60" fmla="*/ 51 w 145"/>
                <a:gd name="T61" fmla="*/ 68 h 68"/>
                <a:gd name="T62" fmla="*/ 64 w 145"/>
                <a:gd name="T63" fmla="*/ 67 h 68"/>
                <a:gd name="T64" fmla="*/ 79 w 145"/>
                <a:gd name="T65" fmla="*/ 65 h 6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</a:cxnLst>
              <a:rect l="0" t="0" r="r" b="b"/>
              <a:pathLst>
                <a:path w="145" h="68">
                  <a:moveTo>
                    <a:pt x="79" y="65"/>
                  </a:moveTo>
                  <a:lnTo>
                    <a:pt x="94" y="61"/>
                  </a:lnTo>
                  <a:lnTo>
                    <a:pt x="107" y="57"/>
                  </a:lnTo>
                  <a:lnTo>
                    <a:pt x="118" y="50"/>
                  </a:lnTo>
                  <a:lnTo>
                    <a:pt x="129" y="44"/>
                  </a:lnTo>
                  <a:lnTo>
                    <a:pt x="136" y="38"/>
                  </a:lnTo>
                  <a:lnTo>
                    <a:pt x="142" y="31"/>
                  </a:lnTo>
                  <a:lnTo>
                    <a:pt x="145" y="24"/>
                  </a:lnTo>
                  <a:lnTo>
                    <a:pt x="145" y="18"/>
                  </a:lnTo>
                  <a:lnTo>
                    <a:pt x="142" y="11"/>
                  </a:lnTo>
                  <a:lnTo>
                    <a:pt x="136" y="7"/>
                  </a:lnTo>
                  <a:lnTo>
                    <a:pt x="129" y="3"/>
                  </a:lnTo>
                  <a:lnTo>
                    <a:pt x="119" y="1"/>
                  </a:lnTo>
                  <a:lnTo>
                    <a:pt x="108" y="0"/>
                  </a:lnTo>
                  <a:lnTo>
                    <a:pt x="94" y="0"/>
                  </a:lnTo>
                  <a:lnTo>
                    <a:pt x="80" y="1"/>
                  </a:lnTo>
                  <a:lnTo>
                    <a:pt x="65" y="3"/>
                  </a:lnTo>
                  <a:lnTo>
                    <a:pt x="52" y="7"/>
                  </a:lnTo>
                  <a:lnTo>
                    <a:pt x="38" y="11"/>
                  </a:lnTo>
                  <a:lnTo>
                    <a:pt x="26" y="17"/>
                  </a:lnTo>
                  <a:lnTo>
                    <a:pt x="17" y="23"/>
                  </a:lnTo>
                  <a:lnTo>
                    <a:pt x="9" y="29"/>
                  </a:lnTo>
                  <a:lnTo>
                    <a:pt x="3" y="36"/>
                  </a:lnTo>
                  <a:lnTo>
                    <a:pt x="0" y="43"/>
                  </a:lnTo>
                  <a:lnTo>
                    <a:pt x="0" y="49"/>
                  </a:lnTo>
                  <a:lnTo>
                    <a:pt x="3" y="56"/>
                  </a:lnTo>
                  <a:lnTo>
                    <a:pt x="8" y="61"/>
                  </a:lnTo>
                  <a:lnTo>
                    <a:pt x="16" y="64"/>
                  </a:lnTo>
                  <a:lnTo>
                    <a:pt x="26" y="67"/>
                  </a:lnTo>
                  <a:lnTo>
                    <a:pt x="38" y="68"/>
                  </a:lnTo>
                  <a:lnTo>
                    <a:pt x="51" y="68"/>
                  </a:lnTo>
                  <a:lnTo>
                    <a:pt x="64" y="67"/>
                  </a:lnTo>
                  <a:lnTo>
                    <a:pt x="79" y="65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4" name="Freeform 33"/>
            <xdr:cNvSpPr>
              <a:spLocks/>
            </xdr:cNvSpPr>
          </xdr:nvSpPr>
          <xdr:spPr bwMode="auto">
            <a:xfrm>
              <a:off x="1167" y="254"/>
              <a:ext cx="16" cy="21"/>
            </a:xfrm>
            <a:custGeom>
              <a:avLst/>
              <a:gdLst>
                <a:gd name="T0" fmla="*/ 0 w 173"/>
                <a:gd name="T1" fmla="*/ 0 h 233"/>
                <a:gd name="T2" fmla="*/ 173 w 173"/>
                <a:gd name="T3" fmla="*/ 0 h 233"/>
                <a:gd name="T4" fmla="*/ 75 w 173"/>
                <a:gd name="T5" fmla="*/ 233 h 233"/>
                <a:gd name="T6" fmla="*/ 0 w 173"/>
                <a:gd name="T7" fmla="*/ 0 h 23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73" h="233">
                  <a:moveTo>
                    <a:pt x="0" y="0"/>
                  </a:moveTo>
                  <a:lnTo>
                    <a:pt x="173" y="0"/>
                  </a:lnTo>
                  <a:lnTo>
                    <a:pt x="75" y="23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5" name="Freeform 34"/>
            <xdr:cNvSpPr>
              <a:spLocks/>
            </xdr:cNvSpPr>
          </xdr:nvSpPr>
          <xdr:spPr bwMode="auto">
            <a:xfrm>
              <a:off x="1171" y="252"/>
              <a:ext cx="7" cy="15"/>
            </a:xfrm>
            <a:custGeom>
              <a:avLst/>
              <a:gdLst>
                <a:gd name="T0" fmla="*/ 80 w 80"/>
                <a:gd name="T1" fmla="*/ 166 h 166"/>
                <a:gd name="T2" fmla="*/ 56 w 80"/>
                <a:gd name="T3" fmla="*/ 53 h 166"/>
                <a:gd name="T4" fmla="*/ 62 w 80"/>
                <a:gd name="T5" fmla="*/ 48 h 166"/>
                <a:gd name="T6" fmla="*/ 66 w 80"/>
                <a:gd name="T7" fmla="*/ 42 h 166"/>
                <a:gd name="T8" fmla="*/ 68 w 80"/>
                <a:gd name="T9" fmla="*/ 36 h 166"/>
                <a:gd name="T10" fmla="*/ 69 w 80"/>
                <a:gd name="T11" fmla="*/ 28 h 166"/>
                <a:gd name="T12" fmla="*/ 67 w 80"/>
                <a:gd name="T13" fmla="*/ 17 h 166"/>
                <a:gd name="T14" fmla="*/ 61 w 80"/>
                <a:gd name="T15" fmla="*/ 8 h 166"/>
                <a:gd name="T16" fmla="*/ 51 w 80"/>
                <a:gd name="T17" fmla="*/ 2 h 166"/>
                <a:gd name="T18" fmla="*/ 39 w 80"/>
                <a:gd name="T19" fmla="*/ 0 h 166"/>
                <a:gd name="T20" fmla="*/ 28 w 80"/>
                <a:gd name="T21" fmla="*/ 2 h 166"/>
                <a:gd name="T22" fmla="*/ 19 w 80"/>
                <a:gd name="T23" fmla="*/ 8 h 166"/>
                <a:gd name="T24" fmla="*/ 13 w 80"/>
                <a:gd name="T25" fmla="*/ 17 h 166"/>
                <a:gd name="T26" fmla="*/ 11 w 80"/>
                <a:gd name="T27" fmla="*/ 28 h 166"/>
                <a:gd name="T28" fmla="*/ 12 w 80"/>
                <a:gd name="T29" fmla="*/ 36 h 166"/>
                <a:gd name="T30" fmla="*/ 15 w 80"/>
                <a:gd name="T31" fmla="*/ 43 h 166"/>
                <a:gd name="T32" fmla="*/ 19 w 80"/>
                <a:gd name="T33" fmla="*/ 49 h 166"/>
                <a:gd name="T34" fmla="*/ 26 w 80"/>
                <a:gd name="T35" fmla="*/ 54 h 166"/>
                <a:gd name="T36" fmla="*/ 0 w 80"/>
                <a:gd name="T37" fmla="*/ 164 h 166"/>
                <a:gd name="T38" fmla="*/ 80 w 80"/>
                <a:gd name="T39" fmla="*/ 166 h 16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</a:cxnLst>
              <a:rect l="0" t="0" r="r" b="b"/>
              <a:pathLst>
                <a:path w="80" h="166">
                  <a:moveTo>
                    <a:pt x="80" y="166"/>
                  </a:moveTo>
                  <a:lnTo>
                    <a:pt x="56" y="53"/>
                  </a:lnTo>
                  <a:lnTo>
                    <a:pt x="62" y="48"/>
                  </a:lnTo>
                  <a:lnTo>
                    <a:pt x="66" y="42"/>
                  </a:lnTo>
                  <a:lnTo>
                    <a:pt x="68" y="36"/>
                  </a:lnTo>
                  <a:lnTo>
                    <a:pt x="69" y="28"/>
                  </a:lnTo>
                  <a:lnTo>
                    <a:pt x="67" y="17"/>
                  </a:lnTo>
                  <a:lnTo>
                    <a:pt x="61" y="8"/>
                  </a:lnTo>
                  <a:lnTo>
                    <a:pt x="51" y="2"/>
                  </a:lnTo>
                  <a:lnTo>
                    <a:pt x="39" y="0"/>
                  </a:lnTo>
                  <a:lnTo>
                    <a:pt x="28" y="2"/>
                  </a:lnTo>
                  <a:lnTo>
                    <a:pt x="19" y="8"/>
                  </a:lnTo>
                  <a:lnTo>
                    <a:pt x="13" y="17"/>
                  </a:lnTo>
                  <a:lnTo>
                    <a:pt x="11" y="28"/>
                  </a:lnTo>
                  <a:lnTo>
                    <a:pt x="12" y="36"/>
                  </a:lnTo>
                  <a:lnTo>
                    <a:pt x="15" y="43"/>
                  </a:lnTo>
                  <a:lnTo>
                    <a:pt x="19" y="49"/>
                  </a:lnTo>
                  <a:lnTo>
                    <a:pt x="26" y="54"/>
                  </a:lnTo>
                  <a:lnTo>
                    <a:pt x="0" y="164"/>
                  </a:lnTo>
                  <a:lnTo>
                    <a:pt x="80" y="16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6" name="Freeform 35"/>
            <xdr:cNvSpPr>
              <a:spLocks/>
            </xdr:cNvSpPr>
          </xdr:nvSpPr>
          <xdr:spPr bwMode="auto">
            <a:xfrm>
              <a:off x="1161" y="262"/>
              <a:ext cx="39" cy="42"/>
            </a:xfrm>
            <a:custGeom>
              <a:avLst/>
              <a:gdLst>
                <a:gd name="T0" fmla="*/ 327 w 429"/>
                <a:gd name="T1" fmla="*/ 0 h 464"/>
                <a:gd name="T2" fmla="*/ 393 w 429"/>
                <a:gd name="T3" fmla="*/ 25 h 464"/>
                <a:gd name="T4" fmla="*/ 429 w 429"/>
                <a:gd name="T5" fmla="*/ 442 h 464"/>
                <a:gd name="T6" fmla="*/ 87 w 429"/>
                <a:gd name="T7" fmla="*/ 464 h 464"/>
                <a:gd name="T8" fmla="*/ 51 w 429"/>
                <a:gd name="T9" fmla="*/ 427 h 464"/>
                <a:gd name="T10" fmla="*/ 0 w 429"/>
                <a:gd name="T11" fmla="*/ 23 h 464"/>
                <a:gd name="T12" fmla="*/ 327 w 429"/>
                <a:gd name="T13" fmla="*/ 0 h 4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429" h="464">
                  <a:moveTo>
                    <a:pt x="327" y="0"/>
                  </a:moveTo>
                  <a:lnTo>
                    <a:pt x="393" y="25"/>
                  </a:lnTo>
                  <a:lnTo>
                    <a:pt x="429" y="442"/>
                  </a:lnTo>
                  <a:lnTo>
                    <a:pt x="87" y="464"/>
                  </a:lnTo>
                  <a:lnTo>
                    <a:pt x="51" y="427"/>
                  </a:lnTo>
                  <a:lnTo>
                    <a:pt x="0" y="23"/>
                  </a:lnTo>
                  <a:lnTo>
                    <a:pt x="327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" name="Freeform 36"/>
            <xdr:cNvSpPr>
              <a:spLocks/>
            </xdr:cNvSpPr>
          </xdr:nvSpPr>
          <xdr:spPr bwMode="auto">
            <a:xfrm>
              <a:off x="1165" y="266"/>
              <a:ext cx="33" cy="35"/>
            </a:xfrm>
            <a:custGeom>
              <a:avLst/>
              <a:gdLst>
                <a:gd name="T0" fmla="*/ 310 w 356"/>
                <a:gd name="T1" fmla="*/ 0 h 387"/>
                <a:gd name="T2" fmla="*/ 356 w 356"/>
                <a:gd name="T3" fmla="*/ 366 h 387"/>
                <a:gd name="T4" fmla="*/ 40 w 356"/>
                <a:gd name="T5" fmla="*/ 387 h 387"/>
                <a:gd name="T6" fmla="*/ 0 w 356"/>
                <a:gd name="T7" fmla="*/ 21 h 387"/>
                <a:gd name="T8" fmla="*/ 310 w 356"/>
                <a:gd name="T9" fmla="*/ 0 h 38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56" h="387">
                  <a:moveTo>
                    <a:pt x="310" y="0"/>
                  </a:moveTo>
                  <a:lnTo>
                    <a:pt x="356" y="366"/>
                  </a:lnTo>
                  <a:lnTo>
                    <a:pt x="40" y="387"/>
                  </a:lnTo>
                  <a:lnTo>
                    <a:pt x="0" y="21"/>
                  </a:lnTo>
                  <a:lnTo>
                    <a:pt x="310" y="0"/>
                  </a:lnTo>
                  <a:close/>
                </a:path>
              </a:pathLst>
            </a:custGeom>
            <a:solidFill>
              <a:srgbClr val="5BE8F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" name="Freeform 37"/>
            <xdr:cNvSpPr>
              <a:spLocks/>
            </xdr:cNvSpPr>
          </xdr:nvSpPr>
          <xdr:spPr bwMode="auto">
            <a:xfrm>
              <a:off x="1163" y="263"/>
              <a:ext cx="29" cy="3"/>
            </a:xfrm>
            <a:custGeom>
              <a:avLst/>
              <a:gdLst>
                <a:gd name="T0" fmla="*/ 297 w 322"/>
                <a:gd name="T1" fmla="*/ 0 h 30"/>
                <a:gd name="T2" fmla="*/ 322 w 322"/>
                <a:gd name="T3" fmla="*/ 7 h 30"/>
                <a:gd name="T4" fmla="*/ 19 w 322"/>
                <a:gd name="T5" fmla="*/ 30 h 30"/>
                <a:gd name="T6" fmla="*/ 0 w 322"/>
                <a:gd name="T7" fmla="*/ 21 h 30"/>
                <a:gd name="T8" fmla="*/ 297 w 322"/>
                <a:gd name="T9" fmla="*/ 0 h 3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22" h="30">
                  <a:moveTo>
                    <a:pt x="297" y="0"/>
                  </a:moveTo>
                  <a:lnTo>
                    <a:pt x="322" y="7"/>
                  </a:lnTo>
                  <a:lnTo>
                    <a:pt x="19" y="30"/>
                  </a:lnTo>
                  <a:lnTo>
                    <a:pt x="0" y="21"/>
                  </a:lnTo>
                  <a:lnTo>
                    <a:pt x="297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9" name="Freeform 38"/>
            <xdr:cNvSpPr>
              <a:spLocks/>
            </xdr:cNvSpPr>
          </xdr:nvSpPr>
          <xdr:spPr bwMode="auto">
            <a:xfrm>
              <a:off x="1161" y="277"/>
              <a:ext cx="47" cy="21"/>
            </a:xfrm>
            <a:custGeom>
              <a:avLst/>
              <a:gdLst>
                <a:gd name="T0" fmla="*/ 202 w 517"/>
                <a:gd name="T1" fmla="*/ 229 h 229"/>
                <a:gd name="T2" fmla="*/ 230 w 517"/>
                <a:gd name="T3" fmla="*/ 225 h 229"/>
                <a:gd name="T4" fmla="*/ 273 w 517"/>
                <a:gd name="T5" fmla="*/ 215 h 229"/>
                <a:gd name="T6" fmla="*/ 323 w 517"/>
                <a:gd name="T7" fmla="*/ 203 h 229"/>
                <a:gd name="T8" fmla="*/ 377 w 517"/>
                <a:gd name="T9" fmla="*/ 186 h 229"/>
                <a:gd name="T10" fmla="*/ 429 w 517"/>
                <a:gd name="T11" fmla="*/ 167 h 229"/>
                <a:gd name="T12" fmla="*/ 474 w 517"/>
                <a:gd name="T13" fmla="*/ 147 h 229"/>
                <a:gd name="T14" fmla="*/ 507 w 517"/>
                <a:gd name="T15" fmla="*/ 126 h 229"/>
                <a:gd name="T16" fmla="*/ 421 w 517"/>
                <a:gd name="T17" fmla="*/ 0 h 229"/>
                <a:gd name="T18" fmla="*/ 411 w 517"/>
                <a:gd name="T19" fmla="*/ 18 h 229"/>
                <a:gd name="T20" fmla="*/ 400 w 517"/>
                <a:gd name="T21" fmla="*/ 30 h 229"/>
                <a:gd name="T22" fmla="*/ 386 w 517"/>
                <a:gd name="T23" fmla="*/ 41 h 229"/>
                <a:gd name="T24" fmla="*/ 368 w 517"/>
                <a:gd name="T25" fmla="*/ 49 h 229"/>
                <a:gd name="T26" fmla="*/ 351 w 517"/>
                <a:gd name="T27" fmla="*/ 58 h 229"/>
                <a:gd name="T28" fmla="*/ 330 w 517"/>
                <a:gd name="T29" fmla="*/ 67 h 229"/>
                <a:gd name="T30" fmla="*/ 304 w 517"/>
                <a:gd name="T31" fmla="*/ 76 h 229"/>
                <a:gd name="T32" fmla="*/ 278 w 517"/>
                <a:gd name="T33" fmla="*/ 84 h 229"/>
                <a:gd name="T34" fmla="*/ 249 w 517"/>
                <a:gd name="T35" fmla="*/ 91 h 229"/>
                <a:gd name="T36" fmla="*/ 222 w 517"/>
                <a:gd name="T37" fmla="*/ 96 h 229"/>
                <a:gd name="T38" fmla="*/ 195 w 517"/>
                <a:gd name="T39" fmla="*/ 99 h 229"/>
                <a:gd name="T40" fmla="*/ 171 w 517"/>
                <a:gd name="T41" fmla="*/ 100 h 229"/>
                <a:gd name="T42" fmla="*/ 150 w 517"/>
                <a:gd name="T43" fmla="*/ 64 h 229"/>
                <a:gd name="T44" fmla="*/ 128 w 517"/>
                <a:gd name="T45" fmla="*/ 36 h 229"/>
                <a:gd name="T46" fmla="*/ 103 w 517"/>
                <a:gd name="T47" fmla="*/ 20 h 229"/>
                <a:gd name="T48" fmla="*/ 78 w 517"/>
                <a:gd name="T49" fmla="*/ 20 h 229"/>
                <a:gd name="T50" fmla="*/ 69 w 517"/>
                <a:gd name="T51" fmla="*/ 59 h 229"/>
                <a:gd name="T52" fmla="*/ 74 w 517"/>
                <a:gd name="T53" fmla="*/ 95 h 229"/>
                <a:gd name="T54" fmla="*/ 23 w 517"/>
                <a:gd name="T55" fmla="*/ 224 h 229"/>
                <a:gd name="T56" fmla="*/ 59 w 517"/>
                <a:gd name="T57" fmla="*/ 225 h 229"/>
                <a:gd name="T58" fmla="*/ 104 w 517"/>
                <a:gd name="T59" fmla="*/ 224 h 229"/>
                <a:gd name="T60" fmla="*/ 149 w 517"/>
                <a:gd name="T61" fmla="*/ 219 h 229"/>
                <a:gd name="T62" fmla="*/ 183 w 517"/>
                <a:gd name="T63" fmla="*/ 209 h 2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</a:cxnLst>
              <a:rect l="0" t="0" r="r" b="b"/>
              <a:pathLst>
                <a:path w="517" h="229">
                  <a:moveTo>
                    <a:pt x="193" y="229"/>
                  </a:moveTo>
                  <a:lnTo>
                    <a:pt x="202" y="229"/>
                  </a:lnTo>
                  <a:lnTo>
                    <a:pt x="214" y="228"/>
                  </a:lnTo>
                  <a:lnTo>
                    <a:pt x="230" y="225"/>
                  </a:lnTo>
                  <a:lnTo>
                    <a:pt x="250" y="221"/>
                  </a:lnTo>
                  <a:lnTo>
                    <a:pt x="273" y="215"/>
                  </a:lnTo>
                  <a:lnTo>
                    <a:pt x="297" y="209"/>
                  </a:lnTo>
                  <a:lnTo>
                    <a:pt x="323" y="203"/>
                  </a:lnTo>
                  <a:lnTo>
                    <a:pt x="350" y="194"/>
                  </a:lnTo>
                  <a:lnTo>
                    <a:pt x="377" y="186"/>
                  </a:lnTo>
                  <a:lnTo>
                    <a:pt x="404" y="176"/>
                  </a:lnTo>
                  <a:lnTo>
                    <a:pt x="429" y="167"/>
                  </a:lnTo>
                  <a:lnTo>
                    <a:pt x="453" y="156"/>
                  </a:lnTo>
                  <a:lnTo>
                    <a:pt x="474" y="147"/>
                  </a:lnTo>
                  <a:lnTo>
                    <a:pt x="492" y="136"/>
                  </a:lnTo>
                  <a:lnTo>
                    <a:pt x="507" y="126"/>
                  </a:lnTo>
                  <a:lnTo>
                    <a:pt x="517" y="115"/>
                  </a:lnTo>
                  <a:lnTo>
                    <a:pt x="421" y="0"/>
                  </a:lnTo>
                  <a:lnTo>
                    <a:pt x="416" y="10"/>
                  </a:lnTo>
                  <a:lnTo>
                    <a:pt x="411" y="18"/>
                  </a:lnTo>
                  <a:lnTo>
                    <a:pt x="405" y="25"/>
                  </a:lnTo>
                  <a:lnTo>
                    <a:pt x="400" y="30"/>
                  </a:lnTo>
                  <a:lnTo>
                    <a:pt x="393" y="36"/>
                  </a:lnTo>
                  <a:lnTo>
                    <a:pt x="386" y="41"/>
                  </a:lnTo>
                  <a:lnTo>
                    <a:pt x="377" y="45"/>
                  </a:lnTo>
                  <a:lnTo>
                    <a:pt x="368" y="49"/>
                  </a:lnTo>
                  <a:lnTo>
                    <a:pt x="361" y="54"/>
                  </a:lnTo>
                  <a:lnTo>
                    <a:pt x="351" y="58"/>
                  </a:lnTo>
                  <a:lnTo>
                    <a:pt x="340" y="62"/>
                  </a:lnTo>
                  <a:lnTo>
                    <a:pt x="330" y="67"/>
                  </a:lnTo>
                  <a:lnTo>
                    <a:pt x="317" y="72"/>
                  </a:lnTo>
                  <a:lnTo>
                    <a:pt x="304" y="76"/>
                  </a:lnTo>
                  <a:lnTo>
                    <a:pt x="292" y="80"/>
                  </a:lnTo>
                  <a:lnTo>
                    <a:pt x="278" y="84"/>
                  </a:lnTo>
                  <a:lnTo>
                    <a:pt x="264" y="88"/>
                  </a:lnTo>
                  <a:lnTo>
                    <a:pt x="249" y="91"/>
                  </a:lnTo>
                  <a:lnTo>
                    <a:pt x="236" y="94"/>
                  </a:lnTo>
                  <a:lnTo>
                    <a:pt x="222" y="96"/>
                  </a:lnTo>
                  <a:lnTo>
                    <a:pt x="208" y="98"/>
                  </a:lnTo>
                  <a:lnTo>
                    <a:pt x="195" y="99"/>
                  </a:lnTo>
                  <a:lnTo>
                    <a:pt x="183" y="100"/>
                  </a:lnTo>
                  <a:lnTo>
                    <a:pt x="171" y="100"/>
                  </a:lnTo>
                  <a:lnTo>
                    <a:pt x="160" y="81"/>
                  </a:lnTo>
                  <a:lnTo>
                    <a:pt x="150" y="64"/>
                  </a:lnTo>
                  <a:lnTo>
                    <a:pt x="138" y="49"/>
                  </a:lnTo>
                  <a:lnTo>
                    <a:pt x="128" y="36"/>
                  </a:lnTo>
                  <a:lnTo>
                    <a:pt x="116" y="26"/>
                  </a:lnTo>
                  <a:lnTo>
                    <a:pt x="103" y="20"/>
                  </a:lnTo>
                  <a:lnTo>
                    <a:pt x="91" y="18"/>
                  </a:lnTo>
                  <a:lnTo>
                    <a:pt x="78" y="20"/>
                  </a:lnTo>
                  <a:lnTo>
                    <a:pt x="71" y="34"/>
                  </a:lnTo>
                  <a:lnTo>
                    <a:pt x="69" y="59"/>
                  </a:lnTo>
                  <a:lnTo>
                    <a:pt x="72" y="84"/>
                  </a:lnTo>
                  <a:lnTo>
                    <a:pt x="74" y="95"/>
                  </a:lnTo>
                  <a:lnTo>
                    <a:pt x="0" y="96"/>
                  </a:lnTo>
                  <a:lnTo>
                    <a:pt x="23" y="224"/>
                  </a:lnTo>
                  <a:lnTo>
                    <a:pt x="39" y="225"/>
                  </a:lnTo>
                  <a:lnTo>
                    <a:pt x="59" y="225"/>
                  </a:lnTo>
                  <a:lnTo>
                    <a:pt x="81" y="225"/>
                  </a:lnTo>
                  <a:lnTo>
                    <a:pt x="104" y="224"/>
                  </a:lnTo>
                  <a:lnTo>
                    <a:pt x="127" y="222"/>
                  </a:lnTo>
                  <a:lnTo>
                    <a:pt x="149" y="219"/>
                  </a:lnTo>
                  <a:lnTo>
                    <a:pt x="168" y="214"/>
                  </a:lnTo>
                  <a:lnTo>
                    <a:pt x="183" y="209"/>
                  </a:lnTo>
                  <a:lnTo>
                    <a:pt x="193" y="229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0" name="Freeform 39"/>
            <xdr:cNvSpPr>
              <a:spLocks/>
            </xdr:cNvSpPr>
          </xdr:nvSpPr>
          <xdr:spPr bwMode="auto">
            <a:xfrm>
              <a:off x="1178" y="273"/>
              <a:ext cx="32" cy="22"/>
            </a:xfrm>
            <a:custGeom>
              <a:avLst/>
              <a:gdLst>
                <a:gd name="T0" fmla="*/ 28 w 356"/>
                <a:gd name="T1" fmla="*/ 238 h 238"/>
                <a:gd name="T2" fmla="*/ 43 w 356"/>
                <a:gd name="T3" fmla="*/ 238 h 238"/>
                <a:gd name="T4" fmla="*/ 60 w 356"/>
                <a:gd name="T5" fmla="*/ 236 h 238"/>
                <a:gd name="T6" fmla="*/ 78 w 356"/>
                <a:gd name="T7" fmla="*/ 233 h 238"/>
                <a:gd name="T8" fmla="*/ 98 w 356"/>
                <a:gd name="T9" fmla="*/ 229 h 238"/>
                <a:gd name="T10" fmla="*/ 119 w 356"/>
                <a:gd name="T11" fmla="*/ 224 h 238"/>
                <a:gd name="T12" fmla="*/ 142 w 356"/>
                <a:gd name="T13" fmla="*/ 217 h 238"/>
                <a:gd name="T14" fmla="*/ 164 w 356"/>
                <a:gd name="T15" fmla="*/ 211 h 238"/>
                <a:gd name="T16" fmla="*/ 186 w 356"/>
                <a:gd name="T17" fmla="*/ 203 h 238"/>
                <a:gd name="T18" fmla="*/ 208 w 356"/>
                <a:gd name="T19" fmla="*/ 196 h 238"/>
                <a:gd name="T20" fmla="*/ 228 w 356"/>
                <a:gd name="T21" fmla="*/ 188 h 238"/>
                <a:gd name="T22" fmla="*/ 248 w 356"/>
                <a:gd name="T23" fmla="*/ 179 h 238"/>
                <a:gd name="T24" fmla="*/ 268 w 356"/>
                <a:gd name="T25" fmla="*/ 171 h 238"/>
                <a:gd name="T26" fmla="*/ 283 w 356"/>
                <a:gd name="T27" fmla="*/ 162 h 238"/>
                <a:gd name="T28" fmla="*/ 298 w 356"/>
                <a:gd name="T29" fmla="*/ 155 h 238"/>
                <a:gd name="T30" fmla="*/ 310 w 356"/>
                <a:gd name="T31" fmla="*/ 147 h 238"/>
                <a:gd name="T32" fmla="*/ 318 w 356"/>
                <a:gd name="T33" fmla="*/ 140 h 238"/>
                <a:gd name="T34" fmla="*/ 328 w 356"/>
                <a:gd name="T35" fmla="*/ 128 h 238"/>
                <a:gd name="T36" fmla="*/ 337 w 356"/>
                <a:gd name="T37" fmla="*/ 113 h 238"/>
                <a:gd name="T38" fmla="*/ 345 w 356"/>
                <a:gd name="T39" fmla="*/ 96 h 238"/>
                <a:gd name="T40" fmla="*/ 351 w 356"/>
                <a:gd name="T41" fmla="*/ 77 h 238"/>
                <a:gd name="T42" fmla="*/ 354 w 356"/>
                <a:gd name="T43" fmla="*/ 57 h 238"/>
                <a:gd name="T44" fmla="*/ 356 w 356"/>
                <a:gd name="T45" fmla="*/ 36 h 238"/>
                <a:gd name="T46" fmla="*/ 354 w 356"/>
                <a:gd name="T47" fmla="*/ 17 h 238"/>
                <a:gd name="T48" fmla="*/ 350 w 356"/>
                <a:gd name="T49" fmla="*/ 0 h 238"/>
                <a:gd name="T50" fmla="*/ 259 w 356"/>
                <a:gd name="T51" fmla="*/ 39 h 238"/>
                <a:gd name="T52" fmla="*/ 260 w 356"/>
                <a:gd name="T53" fmla="*/ 48 h 238"/>
                <a:gd name="T54" fmla="*/ 258 w 356"/>
                <a:gd name="T55" fmla="*/ 58 h 238"/>
                <a:gd name="T56" fmla="*/ 254 w 356"/>
                <a:gd name="T57" fmla="*/ 67 h 238"/>
                <a:gd name="T58" fmla="*/ 247 w 356"/>
                <a:gd name="T59" fmla="*/ 77 h 238"/>
                <a:gd name="T60" fmla="*/ 242 w 356"/>
                <a:gd name="T61" fmla="*/ 86 h 238"/>
                <a:gd name="T62" fmla="*/ 236 w 356"/>
                <a:gd name="T63" fmla="*/ 92 h 238"/>
                <a:gd name="T64" fmla="*/ 232 w 356"/>
                <a:gd name="T65" fmla="*/ 98 h 238"/>
                <a:gd name="T66" fmla="*/ 228 w 356"/>
                <a:gd name="T67" fmla="*/ 100 h 238"/>
                <a:gd name="T68" fmla="*/ 210 w 356"/>
                <a:gd name="T69" fmla="*/ 108 h 238"/>
                <a:gd name="T70" fmla="*/ 193 w 356"/>
                <a:gd name="T71" fmla="*/ 116 h 238"/>
                <a:gd name="T72" fmla="*/ 177 w 356"/>
                <a:gd name="T73" fmla="*/ 123 h 238"/>
                <a:gd name="T74" fmla="*/ 160 w 356"/>
                <a:gd name="T75" fmla="*/ 129 h 238"/>
                <a:gd name="T76" fmla="*/ 143 w 356"/>
                <a:gd name="T77" fmla="*/ 136 h 238"/>
                <a:gd name="T78" fmla="*/ 127 w 356"/>
                <a:gd name="T79" fmla="*/ 141 h 238"/>
                <a:gd name="T80" fmla="*/ 111 w 356"/>
                <a:gd name="T81" fmla="*/ 145 h 238"/>
                <a:gd name="T82" fmla="*/ 95 w 356"/>
                <a:gd name="T83" fmla="*/ 150 h 238"/>
                <a:gd name="T84" fmla="*/ 81 w 356"/>
                <a:gd name="T85" fmla="*/ 153 h 238"/>
                <a:gd name="T86" fmla="*/ 66 w 356"/>
                <a:gd name="T87" fmla="*/ 156 h 238"/>
                <a:gd name="T88" fmla="*/ 54 w 356"/>
                <a:gd name="T89" fmla="*/ 158 h 238"/>
                <a:gd name="T90" fmla="*/ 41 w 356"/>
                <a:gd name="T91" fmla="*/ 160 h 238"/>
                <a:gd name="T92" fmla="*/ 29 w 356"/>
                <a:gd name="T93" fmla="*/ 161 h 238"/>
                <a:gd name="T94" fmla="*/ 19 w 356"/>
                <a:gd name="T95" fmla="*/ 162 h 238"/>
                <a:gd name="T96" fmla="*/ 8 w 356"/>
                <a:gd name="T97" fmla="*/ 163 h 238"/>
                <a:gd name="T98" fmla="*/ 0 w 356"/>
                <a:gd name="T99" fmla="*/ 163 h 238"/>
                <a:gd name="T100" fmla="*/ 28 w 356"/>
                <a:gd name="T101" fmla="*/ 238 h 23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</a:cxnLst>
              <a:rect l="0" t="0" r="r" b="b"/>
              <a:pathLst>
                <a:path w="356" h="238">
                  <a:moveTo>
                    <a:pt x="28" y="238"/>
                  </a:moveTo>
                  <a:lnTo>
                    <a:pt x="43" y="238"/>
                  </a:lnTo>
                  <a:lnTo>
                    <a:pt x="60" y="236"/>
                  </a:lnTo>
                  <a:lnTo>
                    <a:pt x="78" y="233"/>
                  </a:lnTo>
                  <a:lnTo>
                    <a:pt x="98" y="229"/>
                  </a:lnTo>
                  <a:lnTo>
                    <a:pt x="119" y="224"/>
                  </a:lnTo>
                  <a:lnTo>
                    <a:pt x="142" y="217"/>
                  </a:lnTo>
                  <a:lnTo>
                    <a:pt x="164" y="211"/>
                  </a:lnTo>
                  <a:lnTo>
                    <a:pt x="186" y="203"/>
                  </a:lnTo>
                  <a:lnTo>
                    <a:pt x="208" y="196"/>
                  </a:lnTo>
                  <a:lnTo>
                    <a:pt x="228" y="188"/>
                  </a:lnTo>
                  <a:lnTo>
                    <a:pt x="248" y="179"/>
                  </a:lnTo>
                  <a:lnTo>
                    <a:pt x="268" y="171"/>
                  </a:lnTo>
                  <a:lnTo>
                    <a:pt x="283" y="162"/>
                  </a:lnTo>
                  <a:lnTo>
                    <a:pt x="298" y="155"/>
                  </a:lnTo>
                  <a:lnTo>
                    <a:pt x="310" y="147"/>
                  </a:lnTo>
                  <a:lnTo>
                    <a:pt x="318" y="140"/>
                  </a:lnTo>
                  <a:lnTo>
                    <a:pt x="328" y="128"/>
                  </a:lnTo>
                  <a:lnTo>
                    <a:pt x="337" y="113"/>
                  </a:lnTo>
                  <a:lnTo>
                    <a:pt x="345" y="96"/>
                  </a:lnTo>
                  <a:lnTo>
                    <a:pt x="351" y="77"/>
                  </a:lnTo>
                  <a:lnTo>
                    <a:pt x="354" y="57"/>
                  </a:lnTo>
                  <a:lnTo>
                    <a:pt x="356" y="36"/>
                  </a:lnTo>
                  <a:lnTo>
                    <a:pt x="354" y="17"/>
                  </a:lnTo>
                  <a:lnTo>
                    <a:pt x="350" y="0"/>
                  </a:lnTo>
                  <a:lnTo>
                    <a:pt x="259" y="39"/>
                  </a:lnTo>
                  <a:lnTo>
                    <a:pt x="260" y="48"/>
                  </a:lnTo>
                  <a:lnTo>
                    <a:pt x="258" y="58"/>
                  </a:lnTo>
                  <a:lnTo>
                    <a:pt x="254" y="67"/>
                  </a:lnTo>
                  <a:lnTo>
                    <a:pt x="247" y="77"/>
                  </a:lnTo>
                  <a:lnTo>
                    <a:pt x="242" y="86"/>
                  </a:lnTo>
                  <a:lnTo>
                    <a:pt x="236" y="92"/>
                  </a:lnTo>
                  <a:lnTo>
                    <a:pt x="232" y="98"/>
                  </a:lnTo>
                  <a:lnTo>
                    <a:pt x="228" y="100"/>
                  </a:lnTo>
                  <a:lnTo>
                    <a:pt x="210" y="108"/>
                  </a:lnTo>
                  <a:lnTo>
                    <a:pt x="193" y="116"/>
                  </a:lnTo>
                  <a:lnTo>
                    <a:pt x="177" y="123"/>
                  </a:lnTo>
                  <a:lnTo>
                    <a:pt x="160" y="129"/>
                  </a:lnTo>
                  <a:lnTo>
                    <a:pt x="143" y="136"/>
                  </a:lnTo>
                  <a:lnTo>
                    <a:pt x="127" y="141"/>
                  </a:lnTo>
                  <a:lnTo>
                    <a:pt x="111" y="145"/>
                  </a:lnTo>
                  <a:lnTo>
                    <a:pt x="95" y="150"/>
                  </a:lnTo>
                  <a:lnTo>
                    <a:pt x="81" y="153"/>
                  </a:lnTo>
                  <a:lnTo>
                    <a:pt x="66" y="156"/>
                  </a:lnTo>
                  <a:lnTo>
                    <a:pt x="54" y="158"/>
                  </a:lnTo>
                  <a:lnTo>
                    <a:pt x="41" y="160"/>
                  </a:lnTo>
                  <a:lnTo>
                    <a:pt x="29" y="161"/>
                  </a:lnTo>
                  <a:lnTo>
                    <a:pt x="19" y="162"/>
                  </a:lnTo>
                  <a:lnTo>
                    <a:pt x="8" y="163"/>
                  </a:lnTo>
                  <a:lnTo>
                    <a:pt x="0" y="163"/>
                  </a:lnTo>
                  <a:lnTo>
                    <a:pt x="28" y="238"/>
                  </a:lnTo>
                  <a:close/>
                </a:path>
              </a:pathLst>
            </a:custGeom>
            <a:solidFill>
              <a:srgbClr val="DD7A2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1" name="Freeform 40"/>
            <xdr:cNvSpPr>
              <a:spLocks/>
            </xdr:cNvSpPr>
          </xdr:nvSpPr>
          <xdr:spPr bwMode="auto">
            <a:xfrm>
              <a:off x="1164" y="282"/>
              <a:ext cx="13" cy="13"/>
            </a:xfrm>
            <a:custGeom>
              <a:avLst/>
              <a:gdLst>
                <a:gd name="T0" fmla="*/ 122 w 144"/>
                <a:gd name="T1" fmla="*/ 65 h 142"/>
                <a:gd name="T2" fmla="*/ 116 w 144"/>
                <a:gd name="T3" fmla="*/ 54 h 142"/>
                <a:gd name="T4" fmla="*/ 109 w 144"/>
                <a:gd name="T5" fmla="*/ 42 h 142"/>
                <a:gd name="T6" fmla="*/ 103 w 144"/>
                <a:gd name="T7" fmla="*/ 31 h 142"/>
                <a:gd name="T8" fmla="*/ 96 w 144"/>
                <a:gd name="T9" fmla="*/ 21 h 142"/>
                <a:gd name="T10" fmla="*/ 89 w 144"/>
                <a:gd name="T11" fmla="*/ 12 h 142"/>
                <a:gd name="T12" fmla="*/ 83 w 144"/>
                <a:gd name="T13" fmla="*/ 5 h 142"/>
                <a:gd name="T14" fmla="*/ 78 w 144"/>
                <a:gd name="T15" fmla="*/ 1 h 142"/>
                <a:gd name="T16" fmla="*/ 72 w 144"/>
                <a:gd name="T17" fmla="*/ 0 h 142"/>
                <a:gd name="T18" fmla="*/ 68 w 144"/>
                <a:gd name="T19" fmla="*/ 10 h 142"/>
                <a:gd name="T20" fmla="*/ 72 w 144"/>
                <a:gd name="T21" fmla="*/ 31 h 142"/>
                <a:gd name="T22" fmla="*/ 79 w 144"/>
                <a:gd name="T23" fmla="*/ 54 h 142"/>
                <a:gd name="T24" fmla="*/ 82 w 144"/>
                <a:gd name="T25" fmla="*/ 64 h 142"/>
                <a:gd name="T26" fmla="*/ 0 w 144"/>
                <a:gd name="T27" fmla="*/ 63 h 142"/>
                <a:gd name="T28" fmla="*/ 12 w 144"/>
                <a:gd name="T29" fmla="*/ 141 h 142"/>
                <a:gd name="T30" fmla="*/ 23 w 144"/>
                <a:gd name="T31" fmla="*/ 142 h 142"/>
                <a:gd name="T32" fmla="*/ 35 w 144"/>
                <a:gd name="T33" fmla="*/ 142 h 142"/>
                <a:gd name="T34" fmla="*/ 47 w 144"/>
                <a:gd name="T35" fmla="*/ 142 h 142"/>
                <a:gd name="T36" fmla="*/ 59 w 144"/>
                <a:gd name="T37" fmla="*/ 142 h 142"/>
                <a:gd name="T38" fmla="*/ 70 w 144"/>
                <a:gd name="T39" fmla="*/ 142 h 142"/>
                <a:gd name="T40" fmla="*/ 80 w 144"/>
                <a:gd name="T41" fmla="*/ 141 h 142"/>
                <a:gd name="T42" fmla="*/ 87 w 144"/>
                <a:gd name="T43" fmla="*/ 141 h 142"/>
                <a:gd name="T44" fmla="*/ 91 w 144"/>
                <a:gd name="T45" fmla="*/ 141 h 142"/>
                <a:gd name="T46" fmla="*/ 99 w 144"/>
                <a:gd name="T47" fmla="*/ 141 h 142"/>
                <a:gd name="T48" fmla="*/ 105 w 144"/>
                <a:gd name="T49" fmla="*/ 140 h 142"/>
                <a:gd name="T50" fmla="*/ 111 w 144"/>
                <a:gd name="T51" fmla="*/ 139 h 142"/>
                <a:gd name="T52" fmla="*/ 118 w 144"/>
                <a:gd name="T53" fmla="*/ 137 h 142"/>
                <a:gd name="T54" fmla="*/ 124 w 144"/>
                <a:gd name="T55" fmla="*/ 135 h 142"/>
                <a:gd name="T56" fmla="*/ 132 w 144"/>
                <a:gd name="T57" fmla="*/ 132 h 142"/>
                <a:gd name="T58" fmla="*/ 138 w 144"/>
                <a:gd name="T59" fmla="*/ 130 h 142"/>
                <a:gd name="T60" fmla="*/ 144 w 144"/>
                <a:gd name="T61" fmla="*/ 127 h 142"/>
                <a:gd name="T62" fmla="*/ 122 w 144"/>
                <a:gd name="T63" fmla="*/ 65 h 1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</a:cxnLst>
              <a:rect l="0" t="0" r="r" b="b"/>
              <a:pathLst>
                <a:path w="144" h="142">
                  <a:moveTo>
                    <a:pt x="122" y="65"/>
                  </a:moveTo>
                  <a:lnTo>
                    <a:pt x="116" y="54"/>
                  </a:lnTo>
                  <a:lnTo>
                    <a:pt x="109" y="42"/>
                  </a:lnTo>
                  <a:lnTo>
                    <a:pt x="103" y="31"/>
                  </a:lnTo>
                  <a:lnTo>
                    <a:pt x="96" y="21"/>
                  </a:lnTo>
                  <a:lnTo>
                    <a:pt x="89" y="12"/>
                  </a:lnTo>
                  <a:lnTo>
                    <a:pt x="83" y="5"/>
                  </a:lnTo>
                  <a:lnTo>
                    <a:pt x="78" y="1"/>
                  </a:lnTo>
                  <a:lnTo>
                    <a:pt x="72" y="0"/>
                  </a:lnTo>
                  <a:lnTo>
                    <a:pt x="68" y="10"/>
                  </a:lnTo>
                  <a:lnTo>
                    <a:pt x="72" y="31"/>
                  </a:lnTo>
                  <a:lnTo>
                    <a:pt x="79" y="54"/>
                  </a:lnTo>
                  <a:lnTo>
                    <a:pt x="82" y="64"/>
                  </a:lnTo>
                  <a:lnTo>
                    <a:pt x="0" y="63"/>
                  </a:lnTo>
                  <a:lnTo>
                    <a:pt x="12" y="141"/>
                  </a:lnTo>
                  <a:lnTo>
                    <a:pt x="23" y="142"/>
                  </a:lnTo>
                  <a:lnTo>
                    <a:pt x="35" y="142"/>
                  </a:lnTo>
                  <a:lnTo>
                    <a:pt x="47" y="142"/>
                  </a:lnTo>
                  <a:lnTo>
                    <a:pt x="59" y="142"/>
                  </a:lnTo>
                  <a:lnTo>
                    <a:pt x="70" y="142"/>
                  </a:lnTo>
                  <a:lnTo>
                    <a:pt x="80" y="141"/>
                  </a:lnTo>
                  <a:lnTo>
                    <a:pt x="87" y="141"/>
                  </a:lnTo>
                  <a:lnTo>
                    <a:pt x="91" y="141"/>
                  </a:lnTo>
                  <a:lnTo>
                    <a:pt x="99" y="141"/>
                  </a:lnTo>
                  <a:lnTo>
                    <a:pt x="105" y="140"/>
                  </a:lnTo>
                  <a:lnTo>
                    <a:pt x="111" y="139"/>
                  </a:lnTo>
                  <a:lnTo>
                    <a:pt x="118" y="137"/>
                  </a:lnTo>
                  <a:lnTo>
                    <a:pt x="124" y="135"/>
                  </a:lnTo>
                  <a:lnTo>
                    <a:pt x="132" y="132"/>
                  </a:lnTo>
                  <a:lnTo>
                    <a:pt x="138" y="130"/>
                  </a:lnTo>
                  <a:lnTo>
                    <a:pt x="144" y="127"/>
                  </a:lnTo>
                  <a:lnTo>
                    <a:pt x="122" y="65"/>
                  </a:lnTo>
                  <a:close/>
                </a:path>
              </a:pathLst>
            </a:custGeom>
            <a:solidFill>
              <a:srgbClr val="AFAA7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2" name="Freeform 41"/>
            <xdr:cNvSpPr>
              <a:spLocks/>
            </xdr:cNvSpPr>
          </xdr:nvSpPr>
          <xdr:spPr bwMode="auto">
            <a:xfrm>
              <a:off x="1207" y="272"/>
              <a:ext cx="6" cy="13"/>
            </a:xfrm>
            <a:custGeom>
              <a:avLst/>
              <a:gdLst>
                <a:gd name="T0" fmla="*/ 64 w 64"/>
                <a:gd name="T1" fmla="*/ 73 h 148"/>
                <a:gd name="T2" fmla="*/ 63 w 64"/>
                <a:gd name="T3" fmla="*/ 58 h 148"/>
                <a:gd name="T4" fmla="*/ 61 w 64"/>
                <a:gd name="T5" fmla="*/ 44 h 148"/>
                <a:gd name="T6" fmla="*/ 57 w 64"/>
                <a:gd name="T7" fmla="*/ 31 h 148"/>
                <a:gd name="T8" fmla="*/ 53 w 64"/>
                <a:gd name="T9" fmla="*/ 20 h 148"/>
                <a:gd name="T10" fmla="*/ 49 w 64"/>
                <a:gd name="T11" fmla="*/ 11 h 148"/>
                <a:gd name="T12" fmla="*/ 43 w 64"/>
                <a:gd name="T13" fmla="*/ 5 h 148"/>
                <a:gd name="T14" fmla="*/ 37 w 64"/>
                <a:gd name="T15" fmla="*/ 1 h 148"/>
                <a:gd name="T16" fmla="*/ 31 w 64"/>
                <a:gd name="T17" fmla="*/ 0 h 148"/>
                <a:gd name="T18" fmla="*/ 25 w 64"/>
                <a:gd name="T19" fmla="*/ 1 h 148"/>
                <a:gd name="T20" fmla="*/ 18 w 64"/>
                <a:gd name="T21" fmla="*/ 5 h 148"/>
                <a:gd name="T22" fmla="*/ 13 w 64"/>
                <a:gd name="T23" fmla="*/ 12 h 148"/>
                <a:gd name="T24" fmla="*/ 9 w 64"/>
                <a:gd name="T25" fmla="*/ 21 h 148"/>
                <a:gd name="T26" fmla="*/ 4 w 64"/>
                <a:gd name="T27" fmla="*/ 32 h 148"/>
                <a:gd name="T28" fmla="*/ 2 w 64"/>
                <a:gd name="T29" fmla="*/ 45 h 148"/>
                <a:gd name="T30" fmla="*/ 0 w 64"/>
                <a:gd name="T31" fmla="*/ 59 h 148"/>
                <a:gd name="T32" fmla="*/ 0 w 64"/>
                <a:gd name="T33" fmla="*/ 74 h 148"/>
                <a:gd name="T34" fmla="*/ 1 w 64"/>
                <a:gd name="T35" fmla="*/ 88 h 148"/>
                <a:gd name="T36" fmla="*/ 2 w 64"/>
                <a:gd name="T37" fmla="*/ 102 h 148"/>
                <a:gd name="T38" fmla="*/ 6 w 64"/>
                <a:gd name="T39" fmla="*/ 115 h 148"/>
                <a:gd name="T40" fmla="*/ 10 w 64"/>
                <a:gd name="T41" fmla="*/ 126 h 148"/>
                <a:gd name="T42" fmla="*/ 15 w 64"/>
                <a:gd name="T43" fmla="*/ 135 h 148"/>
                <a:gd name="T44" fmla="*/ 20 w 64"/>
                <a:gd name="T45" fmla="*/ 142 h 148"/>
                <a:gd name="T46" fmla="*/ 27 w 64"/>
                <a:gd name="T47" fmla="*/ 147 h 148"/>
                <a:gd name="T48" fmla="*/ 33 w 64"/>
                <a:gd name="T49" fmla="*/ 148 h 148"/>
                <a:gd name="T50" fmla="*/ 45 w 64"/>
                <a:gd name="T51" fmla="*/ 141 h 148"/>
                <a:gd name="T52" fmla="*/ 55 w 64"/>
                <a:gd name="T53" fmla="*/ 125 h 148"/>
                <a:gd name="T54" fmla="*/ 62 w 64"/>
                <a:gd name="T55" fmla="*/ 102 h 148"/>
                <a:gd name="T56" fmla="*/ 64 w 64"/>
                <a:gd name="T57" fmla="*/ 73 h 14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</a:cxnLst>
              <a:rect l="0" t="0" r="r" b="b"/>
              <a:pathLst>
                <a:path w="64" h="148">
                  <a:moveTo>
                    <a:pt x="64" y="73"/>
                  </a:moveTo>
                  <a:lnTo>
                    <a:pt x="63" y="58"/>
                  </a:lnTo>
                  <a:lnTo>
                    <a:pt x="61" y="44"/>
                  </a:lnTo>
                  <a:lnTo>
                    <a:pt x="57" y="31"/>
                  </a:lnTo>
                  <a:lnTo>
                    <a:pt x="53" y="20"/>
                  </a:lnTo>
                  <a:lnTo>
                    <a:pt x="49" y="11"/>
                  </a:lnTo>
                  <a:lnTo>
                    <a:pt x="43" y="5"/>
                  </a:lnTo>
                  <a:lnTo>
                    <a:pt x="37" y="1"/>
                  </a:lnTo>
                  <a:lnTo>
                    <a:pt x="31" y="0"/>
                  </a:lnTo>
                  <a:lnTo>
                    <a:pt x="25" y="1"/>
                  </a:lnTo>
                  <a:lnTo>
                    <a:pt x="18" y="5"/>
                  </a:lnTo>
                  <a:lnTo>
                    <a:pt x="13" y="12"/>
                  </a:lnTo>
                  <a:lnTo>
                    <a:pt x="9" y="21"/>
                  </a:lnTo>
                  <a:lnTo>
                    <a:pt x="4" y="32"/>
                  </a:lnTo>
                  <a:lnTo>
                    <a:pt x="2" y="45"/>
                  </a:lnTo>
                  <a:lnTo>
                    <a:pt x="0" y="59"/>
                  </a:lnTo>
                  <a:lnTo>
                    <a:pt x="0" y="74"/>
                  </a:lnTo>
                  <a:lnTo>
                    <a:pt x="1" y="88"/>
                  </a:lnTo>
                  <a:lnTo>
                    <a:pt x="2" y="102"/>
                  </a:lnTo>
                  <a:lnTo>
                    <a:pt x="6" y="115"/>
                  </a:lnTo>
                  <a:lnTo>
                    <a:pt x="10" y="126"/>
                  </a:lnTo>
                  <a:lnTo>
                    <a:pt x="15" y="135"/>
                  </a:lnTo>
                  <a:lnTo>
                    <a:pt x="20" y="142"/>
                  </a:lnTo>
                  <a:lnTo>
                    <a:pt x="27" y="147"/>
                  </a:lnTo>
                  <a:lnTo>
                    <a:pt x="33" y="148"/>
                  </a:lnTo>
                  <a:lnTo>
                    <a:pt x="45" y="141"/>
                  </a:lnTo>
                  <a:lnTo>
                    <a:pt x="55" y="125"/>
                  </a:lnTo>
                  <a:lnTo>
                    <a:pt x="62" y="102"/>
                  </a:lnTo>
                  <a:lnTo>
                    <a:pt x="64" y="73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3" name="Freeform 42"/>
            <xdr:cNvSpPr>
              <a:spLocks/>
            </xdr:cNvSpPr>
          </xdr:nvSpPr>
          <xdr:spPr bwMode="auto">
            <a:xfrm>
              <a:off x="1091" y="208"/>
              <a:ext cx="30" cy="106"/>
            </a:xfrm>
            <a:custGeom>
              <a:avLst/>
              <a:gdLst>
                <a:gd name="T0" fmla="*/ 332 w 332"/>
                <a:gd name="T1" fmla="*/ 1143 h 1157"/>
                <a:gd name="T2" fmla="*/ 58 w 332"/>
                <a:gd name="T3" fmla="*/ 0 h 1157"/>
                <a:gd name="T4" fmla="*/ 0 w 332"/>
                <a:gd name="T5" fmla="*/ 13 h 1157"/>
                <a:gd name="T6" fmla="*/ 274 w 332"/>
                <a:gd name="T7" fmla="*/ 1157 h 1157"/>
                <a:gd name="T8" fmla="*/ 332 w 332"/>
                <a:gd name="T9" fmla="*/ 1143 h 11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32" h="1157">
                  <a:moveTo>
                    <a:pt x="332" y="1143"/>
                  </a:moveTo>
                  <a:lnTo>
                    <a:pt x="58" y="0"/>
                  </a:lnTo>
                  <a:lnTo>
                    <a:pt x="0" y="13"/>
                  </a:lnTo>
                  <a:lnTo>
                    <a:pt x="274" y="1157"/>
                  </a:lnTo>
                  <a:lnTo>
                    <a:pt x="332" y="1143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4" name="Freeform 43"/>
            <xdr:cNvSpPr>
              <a:spLocks/>
            </xdr:cNvSpPr>
          </xdr:nvSpPr>
          <xdr:spPr bwMode="auto">
            <a:xfrm>
              <a:off x="1089" y="205"/>
              <a:ext cx="9" cy="8"/>
            </a:xfrm>
            <a:custGeom>
              <a:avLst/>
              <a:gdLst>
                <a:gd name="T0" fmla="*/ 91 w 91"/>
                <a:gd name="T1" fmla="*/ 77 h 94"/>
                <a:gd name="T2" fmla="*/ 73 w 91"/>
                <a:gd name="T3" fmla="*/ 0 h 94"/>
                <a:gd name="T4" fmla="*/ 0 w 91"/>
                <a:gd name="T5" fmla="*/ 17 h 94"/>
                <a:gd name="T6" fmla="*/ 18 w 91"/>
                <a:gd name="T7" fmla="*/ 94 h 94"/>
                <a:gd name="T8" fmla="*/ 91 w 91"/>
                <a:gd name="T9" fmla="*/ 77 h 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91" h="94">
                  <a:moveTo>
                    <a:pt x="91" y="77"/>
                  </a:moveTo>
                  <a:lnTo>
                    <a:pt x="73" y="0"/>
                  </a:lnTo>
                  <a:lnTo>
                    <a:pt x="0" y="17"/>
                  </a:lnTo>
                  <a:lnTo>
                    <a:pt x="18" y="94"/>
                  </a:lnTo>
                  <a:lnTo>
                    <a:pt x="91" y="7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5" name="Freeform 44"/>
            <xdr:cNvSpPr>
              <a:spLocks/>
            </xdr:cNvSpPr>
          </xdr:nvSpPr>
          <xdr:spPr bwMode="auto">
            <a:xfrm>
              <a:off x="1094" y="212"/>
              <a:ext cx="25" cy="99"/>
            </a:xfrm>
            <a:custGeom>
              <a:avLst/>
              <a:gdLst>
                <a:gd name="T0" fmla="*/ 275 w 275"/>
                <a:gd name="T1" fmla="*/ 1085 h 1088"/>
                <a:gd name="T2" fmla="*/ 14 w 275"/>
                <a:gd name="T3" fmla="*/ 0 h 1088"/>
                <a:gd name="T4" fmla="*/ 0 w 275"/>
                <a:gd name="T5" fmla="*/ 3 h 1088"/>
                <a:gd name="T6" fmla="*/ 260 w 275"/>
                <a:gd name="T7" fmla="*/ 1088 h 1088"/>
                <a:gd name="T8" fmla="*/ 275 w 275"/>
                <a:gd name="T9" fmla="*/ 1085 h 10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275" h="1088">
                  <a:moveTo>
                    <a:pt x="275" y="1085"/>
                  </a:moveTo>
                  <a:lnTo>
                    <a:pt x="14" y="0"/>
                  </a:lnTo>
                  <a:lnTo>
                    <a:pt x="0" y="3"/>
                  </a:lnTo>
                  <a:lnTo>
                    <a:pt x="260" y="1088"/>
                  </a:lnTo>
                  <a:lnTo>
                    <a:pt x="275" y="1085"/>
                  </a:lnTo>
                  <a:close/>
                </a:path>
              </a:pathLst>
            </a:custGeom>
            <a:solidFill>
              <a:srgbClr val="D1966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6" name="Freeform 45"/>
            <xdr:cNvSpPr>
              <a:spLocks/>
            </xdr:cNvSpPr>
          </xdr:nvSpPr>
          <xdr:spPr bwMode="auto">
            <a:xfrm>
              <a:off x="1103" y="272"/>
              <a:ext cx="5" cy="8"/>
            </a:xfrm>
            <a:custGeom>
              <a:avLst/>
              <a:gdLst>
                <a:gd name="T0" fmla="*/ 0 w 54"/>
                <a:gd name="T1" fmla="*/ 0 h 81"/>
                <a:gd name="T2" fmla="*/ 7 w 54"/>
                <a:gd name="T3" fmla="*/ 0 h 81"/>
                <a:gd name="T4" fmla="*/ 15 w 54"/>
                <a:gd name="T5" fmla="*/ 2 h 81"/>
                <a:gd name="T6" fmla="*/ 23 w 54"/>
                <a:gd name="T7" fmla="*/ 5 h 81"/>
                <a:gd name="T8" fmla="*/ 32 w 54"/>
                <a:gd name="T9" fmla="*/ 9 h 81"/>
                <a:gd name="T10" fmla="*/ 39 w 54"/>
                <a:gd name="T11" fmla="*/ 15 h 81"/>
                <a:gd name="T12" fmla="*/ 46 w 54"/>
                <a:gd name="T13" fmla="*/ 21 h 81"/>
                <a:gd name="T14" fmla="*/ 51 w 54"/>
                <a:gd name="T15" fmla="*/ 26 h 81"/>
                <a:gd name="T16" fmla="*/ 53 w 54"/>
                <a:gd name="T17" fmla="*/ 33 h 81"/>
                <a:gd name="T18" fmla="*/ 54 w 54"/>
                <a:gd name="T19" fmla="*/ 39 h 81"/>
                <a:gd name="T20" fmla="*/ 54 w 54"/>
                <a:gd name="T21" fmla="*/ 47 h 81"/>
                <a:gd name="T22" fmla="*/ 54 w 54"/>
                <a:gd name="T23" fmla="*/ 56 h 81"/>
                <a:gd name="T24" fmla="*/ 52 w 54"/>
                <a:gd name="T25" fmla="*/ 63 h 81"/>
                <a:gd name="T26" fmla="*/ 49 w 54"/>
                <a:gd name="T27" fmla="*/ 71 h 81"/>
                <a:gd name="T28" fmla="*/ 42 w 54"/>
                <a:gd name="T29" fmla="*/ 77 h 81"/>
                <a:gd name="T30" fmla="*/ 34 w 54"/>
                <a:gd name="T31" fmla="*/ 80 h 81"/>
                <a:gd name="T32" fmla="*/ 21 w 54"/>
                <a:gd name="T33" fmla="*/ 81 h 81"/>
                <a:gd name="T34" fmla="*/ 0 w 54"/>
                <a:gd name="T35" fmla="*/ 0 h 8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54" h="81">
                  <a:moveTo>
                    <a:pt x="0" y="0"/>
                  </a:moveTo>
                  <a:lnTo>
                    <a:pt x="7" y="0"/>
                  </a:lnTo>
                  <a:lnTo>
                    <a:pt x="15" y="2"/>
                  </a:lnTo>
                  <a:lnTo>
                    <a:pt x="23" y="5"/>
                  </a:lnTo>
                  <a:lnTo>
                    <a:pt x="32" y="9"/>
                  </a:lnTo>
                  <a:lnTo>
                    <a:pt x="39" y="15"/>
                  </a:lnTo>
                  <a:lnTo>
                    <a:pt x="46" y="21"/>
                  </a:lnTo>
                  <a:lnTo>
                    <a:pt x="51" y="26"/>
                  </a:lnTo>
                  <a:lnTo>
                    <a:pt x="53" y="33"/>
                  </a:lnTo>
                  <a:lnTo>
                    <a:pt x="54" y="39"/>
                  </a:lnTo>
                  <a:lnTo>
                    <a:pt x="54" y="47"/>
                  </a:lnTo>
                  <a:lnTo>
                    <a:pt x="54" y="56"/>
                  </a:lnTo>
                  <a:lnTo>
                    <a:pt x="52" y="63"/>
                  </a:lnTo>
                  <a:lnTo>
                    <a:pt x="49" y="71"/>
                  </a:lnTo>
                  <a:lnTo>
                    <a:pt x="42" y="77"/>
                  </a:lnTo>
                  <a:lnTo>
                    <a:pt x="34" y="80"/>
                  </a:lnTo>
                  <a:lnTo>
                    <a:pt x="21" y="8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AFAA7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7</xdr:row>
      <xdr:rowOff>47625</xdr:rowOff>
    </xdr:from>
    <xdr:to>
      <xdr:col>2</xdr:col>
      <xdr:colOff>1866900</xdr:colOff>
      <xdr:row>28</xdr:row>
      <xdr:rowOff>38100</xdr:rowOff>
    </xdr:to>
    <xdr:grpSp>
      <xdr:nvGrpSpPr>
        <xdr:cNvPr id="43" name="Agrupar 42"/>
        <xdr:cNvGrpSpPr/>
      </xdr:nvGrpSpPr>
      <xdr:grpSpPr>
        <a:xfrm>
          <a:off x="247650" y="1571625"/>
          <a:ext cx="4972050" cy="3990975"/>
          <a:chOff x="3352800" y="1704975"/>
          <a:chExt cx="4972050" cy="3990975"/>
        </a:xfrm>
      </xdr:grpSpPr>
      <xdr:sp macro="" textlink="">
        <xdr:nvSpPr>
          <xdr:cNvPr id="40" name="Text Box 2"/>
          <xdr:cNvSpPr txBox="1">
            <a:spLocks noChangeArrowheads="1"/>
          </xdr:cNvSpPr>
        </xdr:nvSpPr>
        <xdr:spPr bwMode="auto">
          <a:xfrm>
            <a:off x="3352800" y="1704975"/>
            <a:ext cx="4972050" cy="3990975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  <a:headEnd/>
            <a:tailEnd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0">
            <a:schemeClr val="accent2"/>
          </a:lnRef>
          <a:fillRef idx="3">
            <a:schemeClr val="accent2"/>
          </a:fillRef>
          <a:effectRef idx="3">
            <a:schemeClr val="accent2"/>
          </a:effectRef>
          <a:fontRef idx="minor">
            <a:schemeClr val="lt1"/>
          </a:fontRef>
        </xdr:style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CARGO</a:t>
            </a:r>
          </a:p>
          <a:p>
            <a:pPr algn="l" rtl="0">
              <a:defRPr sz="1000"/>
            </a:pPr>
            <a:r>
              <a:rPr kumimoji="0" lang="pt-BR" sz="10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Consultar o cargo na TabelaDeCargos</a:t>
            </a:r>
          </a:p>
          <a:p>
            <a:pPr algn="l" rtl="0">
              <a:defRPr sz="1000"/>
            </a:pPr>
            <a:endParaRPr kumimoji="0" lang="pt-BR" sz="1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marL="0" indent="0" algn="l" rtl="0">
              <a:defRPr sz="1000"/>
            </a:pP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NR. SAL.</a:t>
            </a:r>
          </a:p>
          <a:p>
            <a:pPr algn="l" rtl="0">
              <a:defRPr sz="1000"/>
            </a:pPr>
            <a:r>
              <a:rPr kumimoji="0" lang="pt-BR" sz="10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Consultar o número de salários na TabelaDeCargos</a:t>
            </a:r>
          </a:p>
          <a:p>
            <a:pPr algn="l" rtl="0">
              <a:defRPr sz="1000"/>
            </a:pPr>
            <a:endParaRPr kumimoji="0" lang="pt-BR" sz="1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marL="0" indent="0" algn="l" rtl="0">
              <a:defRPr sz="1000"/>
            </a:pP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Salário Bruto</a:t>
            </a:r>
          </a:p>
          <a:p>
            <a:pPr algn="l" rtl="0">
              <a:defRPr sz="1000"/>
            </a:pPr>
            <a:r>
              <a:rPr kumimoji="0" lang="pt-BR" sz="10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Cálculo entre salário mínimo e o nº de salários</a:t>
            </a:r>
          </a:p>
          <a:p>
            <a:pPr algn="l" rtl="0">
              <a:defRPr sz="1000"/>
            </a:pPr>
            <a:endParaRPr kumimoji="0" lang="pt-BR" sz="10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marL="0" indent="0" algn="l" rtl="0">
              <a:defRPr sz="1000"/>
            </a:pP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INSS</a:t>
            </a:r>
          </a:p>
          <a:p>
            <a:pPr algn="l" rtl="0">
              <a:defRPr sz="1000"/>
            </a:pPr>
            <a:r>
              <a:rPr kumimoji="0" lang="pt-BR" sz="10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Operação entre o </a:t>
            </a:r>
            <a:r>
              <a:rPr kumimoji="0" lang="pt-BR" sz="10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INSS </a:t>
            </a:r>
            <a:r>
              <a:rPr kumimoji="0" lang="pt-BR" sz="10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(TabelaINSS)</a:t>
            </a:r>
            <a:r>
              <a:rPr kumimoji="0" lang="pt-BR" sz="10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kumimoji="0" lang="pt-BR" sz="10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e o Salário Bruto</a:t>
            </a:r>
          </a:p>
          <a:p>
            <a:pPr algn="l" rtl="0">
              <a:defRPr sz="1000"/>
            </a:pPr>
            <a:endParaRPr kumimoji="0" lang="pt-BR" sz="1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marL="0" indent="0" algn="l" rtl="0">
              <a:defRPr sz="1000"/>
            </a:pP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SALÁRIO FAMÍLIA</a:t>
            </a:r>
          </a:p>
          <a:p>
            <a:pPr algn="l" rtl="0">
              <a:defRPr sz="1000"/>
            </a:pPr>
            <a:r>
              <a:rPr kumimoji="0" lang="pt-BR" sz="10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Pesquisar na tabela SalarioFamília</a:t>
            </a:r>
          </a:p>
          <a:p>
            <a:pPr algn="l" rtl="0">
              <a:defRPr sz="1000"/>
            </a:pPr>
            <a:endParaRPr kumimoji="0" lang="pt-BR" sz="1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marL="0" indent="0" algn="l" rtl="0">
              <a:defRPr sz="1000"/>
            </a:pP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IRRF</a:t>
            </a:r>
          </a:p>
          <a:p>
            <a:pPr algn="l" rtl="0">
              <a:defRPr sz="1000"/>
            </a:pPr>
            <a:r>
              <a:rPr kumimoji="0" lang="pt-BR" sz="10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É a multplicação do salário bruto com </a:t>
            </a:r>
            <a:r>
              <a:rPr kumimoji="0" lang="pt-BR" sz="10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IRRF</a:t>
            </a:r>
            <a:r>
              <a:rPr kumimoji="0" lang="pt-BR" sz="10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(TabelaIRRF)</a:t>
            </a:r>
          </a:p>
          <a:p>
            <a:pPr algn="l" rtl="0">
              <a:defRPr sz="1000"/>
            </a:pPr>
            <a:endParaRPr kumimoji="0" lang="pt-BR" sz="1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marL="0" indent="0" algn="l" rtl="0">
              <a:defRPr sz="1000"/>
            </a:pP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TOT. DESC.</a:t>
            </a:r>
          </a:p>
          <a:p>
            <a:pPr algn="l" rtl="0">
              <a:defRPr sz="1000"/>
            </a:pPr>
            <a:r>
              <a:rPr kumimoji="0" lang="pt-BR" sz="10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É a soma de todos os descontos</a:t>
            </a:r>
          </a:p>
          <a:p>
            <a:pPr algn="l" rtl="0">
              <a:defRPr sz="1000"/>
            </a:pPr>
            <a:endParaRPr kumimoji="0" lang="pt-BR" sz="1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SAL. LÍQ.</a:t>
            </a: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pt-BR" sz="10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Cálculo entre </a:t>
            </a:r>
            <a:r>
              <a:rPr kumimoji="0" lang="pt-BR" sz="10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Salário Bruto, Família </a:t>
            </a:r>
            <a:r>
              <a:rPr kumimoji="0" lang="pt-BR" sz="10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e </a:t>
            </a:r>
            <a:r>
              <a:rPr kumimoji="0" lang="pt-BR" sz="10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Total Descontos</a:t>
            </a:r>
            <a:r>
              <a:rPr kumimoji="0" lang="pt-BR" sz="1000" b="0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.</a:t>
            </a:r>
          </a:p>
          <a:p>
            <a:pPr algn="l" rtl="0">
              <a:defRPr sz="1000"/>
            </a:pPr>
            <a:endParaRPr kumimoji="0" lang="pt-BR" sz="1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l" rtl="0">
              <a:defRPr sz="1000"/>
            </a:pPr>
            <a:endParaRPr kumimoji="0" lang="pt-BR" sz="10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grpSp>
        <xdr:nvGrpSpPr>
          <xdr:cNvPr id="4" name="Group 5"/>
          <xdr:cNvGrpSpPr>
            <a:grpSpLocks noChangeAspect="1"/>
          </xdr:cNvGrpSpPr>
        </xdr:nvGrpSpPr>
        <xdr:grpSpPr bwMode="auto">
          <a:xfrm>
            <a:off x="6937226" y="2495550"/>
            <a:ext cx="1080082" cy="1190625"/>
            <a:chOff x="1063" y="187"/>
            <a:chExt cx="160" cy="191"/>
          </a:xfrm>
        </xdr:grpSpPr>
        <xdr:sp macro="" textlink="">
          <xdr:nvSpPr>
            <xdr:cNvPr id="5" name="AutoShape 4"/>
            <xdr:cNvSpPr>
              <a:spLocks noChangeAspect="1" noChangeArrowheads="1" noTextEdit="1"/>
            </xdr:cNvSpPr>
          </xdr:nvSpPr>
          <xdr:spPr bwMode="auto">
            <a:xfrm>
              <a:off x="1063" y="187"/>
              <a:ext cx="160" cy="19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6" name="Freeform 12"/>
            <xdr:cNvSpPr>
              <a:spLocks/>
            </xdr:cNvSpPr>
          </xdr:nvSpPr>
          <xdr:spPr bwMode="auto">
            <a:xfrm>
              <a:off x="1179" y="195"/>
              <a:ext cx="11" cy="8"/>
            </a:xfrm>
            <a:custGeom>
              <a:avLst/>
              <a:gdLst>
                <a:gd name="T0" fmla="*/ 62 w 122"/>
                <a:gd name="T1" fmla="*/ 84 h 84"/>
                <a:gd name="T2" fmla="*/ 74 w 122"/>
                <a:gd name="T3" fmla="*/ 83 h 84"/>
                <a:gd name="T4" fmla="*/ 85 w 122"/>
                <a:gd name="T5" fmla="*/ 81 h 84"/>
                <a:gd name="T6" fmla="*/ 96 w 122"/>
                <a:gd name="T7" fmla="*/ 77 h 84"/>
                <a:gd name="T8" fmla="*/ 105 w 122"/>
                <a:gd name="T9" fmla="*/ 72 h 84"/>
                <a:gd name="T10" fmla="*/ 111 w 122"/>
                <a:gd name="T11" fmla="*/ 65 h 84"/>
                <a:gd name="T12" fmla="*/ 118 w 122"/>
                <a:gd name="T13" fmla="*/ 59 h 84"/>
                <a:gd name="T14" fmla="*/ 121 w 122"/>
                <a:gd name="T15" fmla="*/ 51 h 84"/>
                <a:gd name="T16" fmla="*/ 122 w 122"/>
                <a:gd name="T17" fmla="*/ 42 h 84"/>
                <a:gd name="T18" fmla="*/ 121 w 122"/>
                <a:gd name="T19" fmla="*/ 34 h 84"/>
                <a:gd name="T20" fmla="*/ 118 w 122"/>
                <a:gd name="T21" fmla="*/ 25 h 84"/>
                <a:gd name="T22" fmla="*/ 111 w 122"/>
                <a:gd name="T23" fmla="*/ 19 h 84"/>
                <a:gd name="T24" fmla="*/ 105 w 122"/>
                <a:gd name="T25" fmla="*/ 13 h 84"/>
                <a:gd name="T26" fmla="*/ 96 w 122"/>
                <a:gd name="T27" fmla="*/ 7 h 84"/>
                <a:gd name="T28" fmla="*/ 85 w 122"/>
                <a:gd name="T29" fmla="*/ 3 h 84"/>
                <a:gd name="T30" fmla="*/ 74 w 122"/>
                <a:gd name="T31" fmla="*/ 1 h 84"/>
                <a:gd name="T32" fmla="*/ 62 w 122"/>
                <a:gd name="T33" fmla="*/ 0 h 84"/>
                <a:gd name="T34" fmla="*/ 49 w 122"/>
                <a:gd name="T35" fmla="*/ 1 h 84"/>
                <a:gd name="T36" fmla="*/ 37 w 122"/>
                <a:gd name="T37" fmla="*/ 3 h 84"/>
                <a:gd name="T38" fmla="*/ 28 w 122"/>
                <a:gd name="T39" fmla="*/ 7 h 84"/>
                <a:gd name="T40" fmla="*/ 18 w 122"/>
                <a:gd name="T41" fmla="*/ 13 h 84"/>
                <a:gd name="T42" fmla="*/ 11 w 122"/>
                <a:gd name="T43" fmla="*/ 19 h 84"/>
                <a:gd name="T44" fmla="*/ 6 w 122"/>
                <a:gd name="T45" fmla="*/ 25 h 84"/>
                <a:gd name="T46" fmla="*/ 1 w 122"/>
                <a:gd name="T47" fmla="*/ 34 h 84"/>
                <a:gd name="T48" fmla="*/ 0 w 122"/>
                <a:gd name="T49" fmla="*/ 42 h 84"/>
                <a:gd name="T50" fmla="*/ 1 w 122"/>
                <a:gd name="T51" fmla="*/ 51 h 84"/>
                <a:gd name="T52" fmla="*/ 6 w 122"/>
                <a:gd name="T53" fmla="*/ 59 h 84"/>
                <a:gd name="T54" fmla="*/ 11 w 122"/>
                <a:gd name="T55" fmla="*/ 65 h 84"/>
                <a:gd name="T56" fmla="*/ 18 w 122"/>
                <a:gd name="T57" fmla="*/ 72 h 84"/>
                <a:gd name="T58" fmla="*/ 28 w 122"/>
                <a:gd name="T59" fmla="*/ 77 h 84"/>
                <a:gd name="T60" fmla="*/ 37 w 122"/>
                <a:gd name="T61" fmla="*/ 81 h 84"/>
                <a:gd name="T62" fmla="*/ 49 w 122"/>
                <a:gd name="T63" fmla="*/ 83 h 84"/>
                <a:gd name="T64" fmla="*/ 62 w 122"/>
                <a:gd name="T65" fmla="*/ 84 h 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</a:cxnLst>
              <a:rect l="0" t="0" r="r" b="b"/>
              <a:pathLst>
                <a:path w="122" h="84">
                  <a:moveTo>
                    <a:pt x="62" y="84"/>
                  </a:moveTo>
                  <a:lnTo>
                    <a:pt x="74" y="83"/>
                  </a:lnTo>
                  <a:lnTo>
                    <a:pt x="85" y="81"/>
                  </a:lnTo>
                  <a:lnTo>
                    <a:pt x="96" y="77"/>
                  </a:lnTo>
                  <a:lnTo>
                    <a:pt x="105" y="72"/>
                  </a:lnTo>
                  <a:lnTo>
                    <a:pt x="111" y="65"/>
                  </a:lnTo>
                  <a:lnTo>
                    <a:pt x="118" y="59"/>
                  </a:lnTo>
                  <a:lnTo>
                    <a:pt x="121" y="51"/>
                  </a:lnTo>
                  <a:lnTo>
                    <a:pt x="122" y="42"/>
                  </a:lnTo>
                  <a:lnTo>
                    <a:pt x="121" y="34"/>
                  </a:lnTo>
                  <a:lnTo>
                    <a:pt x="118" y="25"/>
                  </a:lnTo>
                  <a:lnTo>
                    <a:pt x="111" y="19"/>
                  </a:lnTo>
                  <a:lnTo>
                    <a:pt x="105" y="13"/>
                  </a:lnTo>
                  <a:lnTo>
                    <a:pt x="96" y="7"/>
                  </a:lnTo>
                  <a:lnTo>
                    <a:pt x="85" y="3"/>
                  </a:lnTo>
                  <a:lnTo>
                    <a:pt x="74" y="1"/>
                  </a:lnTo>
                  <a:lnTo>
                    <a:pt x="62" y="0"/>
                  </a:lnTo>
                  <a:lnTo>
                    <a:pt x="49" y="1"/>
                  </a:lnTo>
                  <a:lnTo>
                    <a:pt x="37" y="3"/>
                  </a:lnTo>
                  <a:lnTo>
                    <a:pt x="28" y="7"/>
                  </a:lnTo>
                  <a:lnTo>
                    <a:pt x="18" y="13"/>
                  </a:lnTo>
                  <a:lnTo>
                    <a:pt x="11" y="19"/>
                  </a:lnTo>
                  <a:lnTo>
                    <a:pt x="6" y="25"/>
                  </a:lnTo>
                  <a:lnTo>
                    <a:pt x="1" y="34"/>
                  </a:lnTo>
                  <a:lnTo>
                    <a:pt x="0" y="42"/>
                  </a:lnTo>
                  <a:lnTo>
                    <a:pt x="1" y="51"/>
                  </a:lnTo>
                  <a:lnTo>
                    <a:pt x="6" y="59"/>
                  </a:lnTo>
                  <a:lnTo>
                    <a:pt x="11" y="65"/>
                  </a:lnTo>
                  <a:lnTo>
                    <a:pt x="18" y="72"/>
                  </a:lnTo>
                  <a:lnTo>
                    <a:pt x="28" y="77"/>
                  </a:lnTo>
                  <a:lnTo>
                    <a:pt x="37" y="81"/>
                  </a:lnTo>
                  <a:lnTo>
                    <a:pt x="49" y="83"/>
                  </a:lnTo>
                  <a:lnTo>
                    <a:pt x="62" y="84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" name="Freeform 13"/>
            <xdr:cNvSpPr>
              <a:spLocks/>
            </xdr:cNvSpPr>
          </xdr:nvSpPr>
          <xdr:spPr bwMode="auto">
            <a:xfrm>
              <a:off x="1100" y="251"/>
              <a:ext cx="113" cy="127"/>
            </a:xfrm>
            <a:custGeom>
              <a:avLst/>
              <a:gdLst>
                <a:gd name="T0" fmla="*/ 232 w 1250"/>
                <a:gd name="T1" fmla="*/ 382 h 1395"/>
                <a:gd name="T2" fmla="*/ 296 w 1250"/>
                <a:gd name="T3" fmla="*/ 402 h 1395"/>
                <a:gd name="T4" fmla="*/ 359 w 1250"/>
                <a:gd name="T5" fmla="*/ 415 h 1395"/>
                <a:gd name="T6" fmla="*/ 412 w 1250"/>
                <a:gd name="T7" fmla="*/ 416 h 1395"/>
                <a:gd name="T8" fmla="*/ 476 w 1250"/>
                <a:gd name="T9" fmla="*/ 398 h 1395"/>
                <a:gd name="T10" fmla="*/ 538 w 1250"/>
                <a:gd name="T11" fmla="*/ 356 h 1395"/>
                <a:gd name="T12" fmla="*/ 472 w 1250"/>
                <a:gd name="T13" fmla="*/ 882 h 1395"/>
                <a:gd name="T14" fmla="*/ 468 w 1250"/>
                <a:gd name="T15" fmla="*/ 1097 h 1395"/>
                <a:gd name="T16" fmla="*/ 503 w 1250"/>
                <a:gd name="T17" fmla="*/ 1216 h 1395"/>
                <a:gd name="T18" fmla="*/ 672 w 1250"/>
                <a:gd name="T19" fmla="*/ 1305 h 1395"/>
                <a:gd name="T20" fmla="*/ 579 w 1250"/>
                <a:gd name="T21" fmla="*/ 1333 h 1395"/>
                <a:gd name="T22" fmla="*/ 538 w 1250"/>
                <a:gd name="T23" fmla="*/ 1394 h 1395"/>
                <a:gd name="T24" fmla="*/ 808 w 1250"/>
                <a:gd name="T25" fmla="*/ 1359 h 1395"/>
                <a:gd name="T26" fmla="*/ 780 w 1250"/>
                <a:gd name="T27" fmla="*/ 1315 h 1395"/>
                <a:gd name="T28" fmla="*/ 759 w 1250"/>
                <a:gd name="T29" fmla="*/ 1181 h 1395"/>
                <a:gd name="T30" fmla="*/ 764 w 1250"/>
                <a:gd name="T31" fmla="*/ 900 h 1395"/>
                <a:gd name="T32" fmla="*/ 895 w 1250"/>
                <a:gd name="T33" fmla="*/ 1027 h 1395"/>
                <a:gd name="T34" fmla="*/ 883 w 1250"/>
                <a:gd name="T35" fmla="*/ 1262 h 1395"/>
                <a:gd name="T36" fmla="*/ 862 w 1250"/>
                <a:gd name="T37" fmla="*/ 1329 h 1395"/>
                <a:gd name="T38" fmla="*/ 840 w 1250"/>
                <a:gd name="T39" fmla="*/ 1369 h 1395"/>
                <a:gd name="T40" fmla="*/ 1135 w 1250"/>
                <a:gd name="T41" fmla="*/ 1377 h 1395"/>
                <a:gd name="T42" fmla="*/ 1083 w 1250"/>
                <a:gd name="T43" fmla="*/ 1328 h 1395"/>
                <a:gd name="T44" fmla="*/ 1076 w 1250"/>
                <a:gd name="T45" fmla="*/ 1315 h 1395"/>
                <a:gd name="T46" fmla="*/ 1178 w 1250"/>
                <a:gd name="T47" fmla="*/ 1182 h 1395"/>
                <a:gd name="T48" fmla="*/ 1204 w 1250"/>
                <a:gd name="T49" fmla="*/ 1057 h 1395"/>
                <a:gd name="T50" fmla="*/ 1177 w 1250"/>
                <a:gd name="T51" fmla="*/ 836 h 1395"/>
                <a:gd name="T52" fmla="*/ 1161 w 1250"/>
                <a:gd name="T53" fmla="*/ 431 h 1395"/>
                <a:gd name="T54" fmla="*/ 1182 w 1250"/>
                <a:gd name="T55" fmla="*/ 415 h 1395"/>
                <a:gd name="T56" fmla="*/ 1224 w 1250"/>
                <a:gd name="T57" fmla="*/ 374 h 1395"/>
                <a:gd name="T58" fmla="*/ 1250 w 1250"/>
                <a:gd name="T59" fmla="*/ 293 h 1395"/>
                <a:gd name="T60" fmla="*/ 1241 w 1250"/>
                <a:gd name="T61" fmla="*/ 236 h 1395"/>
                <a:gd name="T62" fmla="*/ 1213 w 1250"/>
                <a:gd name="T63" fmla="*/ 182 h 1395"/>
                <a:gd name="T64" fmla="*/ 1163 w 1250"/>
                <a:gd name="T65" fmla="*/ 104 h 1395"/>
                <a:gd name="T66" fmla="*/ 1099 w 1250"/>
                <a:gd name="T67" fmla="*/ 33 h 1395"/>
                <a:gd name="T68" fmla="*/ 1047 w 1250"/>
                <a:gd name="T69" fmla="*/ 6 h 1395"/>
                <a:gd name="T70" fmla="*/ 1009 w 1250"/>
                <a:gd name="T71" fmla="*/ 2 h 1395"/>
                <a:gd name="T72" fmla="*/ 982 w 1250"/>
                <a:gd name="T73" fmla="*/ 2 h 1395"/>
                <a:gd name="T74" fmla="*/ 891 w 1250"/>
                <a:gd name="T75" fmla="*/ 1 h 1395"/>
                <a:gd name="T76" fmla="*/ 769 w 1250"/>
                <a:gd name="T77" fmla="*/ 1 h 1395"/>
                <a:gd name="T78" fmla="*/ 678 w 1250"/>
                <a:gd name="T79" fmla="*/ 0 h 1395"/>
                <a:gd name="T80" fmla="*/ 649 w 1250"/>
                <a:gd name="T81" fmla="*/ 0 h 1395"/>
                <a:gd name="T82" fmla="*/ 614 w 1250"/>
                <a:gd name="T83" fmla="*/ 5 h 1395"/>
                <a:gd name="T84" fmla="*/ 569 w 1250"/>
                <a:gd name="T85" fmla="*/ 26 h 1395"/>
                <a:gd name="T86" fmla="*/ 512 w 1250"/>
                <a:gd name="T87" fmla="*/ 72 h 1395"/>
                <a:gd name="T88" fmla="*/ 460 w 1250"/>
                <a:gd name="T89" fmla="*/ 138 h 1395"/>
                <a:gd name="T90" fmla="*/ 406 w 1250"/>
                <a:gd name="T91" fmla="*/ 236 h 1395"/>
                <a:gd name="T92" fmla="*/ 204 w 1250"/>
                <a:gd name="T93" fmla="*/ 215 h 1395"/>
                <a:gd name="T94" fmla="*/ 159 w 1250"/>
                <a:gd name="T95" fmla="*/ 162 h 1395"/>
                <a:gd name="T96" fmla="*/ 138 w 1250"/>
                <a:gd name="T97" fmla="*/ 141 h 1395"/>
                <a:gd name="T98" fmla="*/ 104 w 1250"/>
                <a:gd name="T99" fmla="*/ 157 h 1395"/>
                <a:gd name="T100" fmla="*/ 0 w 1250"/>
                <a:gd name="T101" fmla="*/ 209 h 139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</a:cxnLst>
              <a:rect l="0" t="0" r="r" b="b"/>
              <a:pathLst>
                <a:path w="1250" h="1395">
                  <a:moveTo>
                    <a:pt x="192" y="363"/>
                  </a:moveTo>
                  <a:lnTo>
                    <a:pt x="205" y="369"/>
                  </a:lnTo>
                  <a:lnTo>
                    <a:pt x="218" y="376"/>
                  </a:lnTo>
                  <a:lnTo>
                    <a:pt x="232" y="382"/>
                  </a:lnTo>
                  <a:lnTo>
                    <a:pt x="248" y="387"/>
                  </a:lnTo>
                  <a:lnTo>
                    <a:pt x="263" y="393"/>
                  </a:lnTo>
                  <a:lnTo>
                    <a:pt x="280" y="398"/>
                  </a:lnTo>
                  <a:lnTo>
                    <a:pt x="296" y="402"/>
                  </a:lnTo>
                  <a:lnTo>
                    <a:pt x="313" y="406"/>
                  </a:lnTo>
                  <a:lnTo>
                    <a:pt x="328" y="410"/>
                  </a:lnTo>
                  <a:lnTo>
                    <a:pt x="344" y="413"/>
                  </a:lnTo>
                  <a:lnTo>
                    <a:pt x="359" y="415"/>
                  </a:lnTo>
                  <a:lnTo>
                    <a:pt x="374" y="416"/>
                  </a:lnTo>
                  <a:lnTo>
                    <a:pt x="388" y="417"/>
                  </a:lnTo>
                  <a:lnTo>
                    <a:pt x="400" y="417"/>
                  </a:lnTo>
                  <a:lnTo>
                    <a:pt x="412" y="416"/>
                  </a:lnTo>
                  <a:lnTo>
                    <a:pt x="423" y="414"/>
                  </a:lnTo>
                  <a:lnTo>
                    <a:pt x="442" y="408"/>
                  </a:lnTo>
                  <a:lnTo>
                    <a:pt x="460" y="403"/>
                  </a:lnTo>
                  <a:lnTo>
                    <a:pt x="476" y="398"/>
                  </a:lnTo>
                  <a:lnTo>
                    <a:pt x="491" y="390"/>
                  </a:lnTo>
                  <a:lnTo>
                    <a:pt x="507" y="382"/>
                  </a:lnTo>
                  <a:lnTo>
                    <a:pt x="522" y="370"/>
                  </a:lnTo>
                  <a:lnTo>
                    <a:pt x="538" y="356"/>
                  </a:lnTo>
                  <a:lnTo>
                    <a:pt x="555" y="337"/>
                  </a:lnTo>
                  <a:lnTo>
                    <a:pt x="455" y="838"/>
                  </a:lnTo>
                  <a:lnTo>
                    <a:pt x="477" y="837"/>
                  </a:lnTo>
                  <a:lnTo>
                    <a:pt x="472" y="882"/>
                  </a:lnTo>
                  <a:lnTo>
                    <a:pt x="467" y="954"/>
                  </a:lnTo>
                  <a:lnTo>
                    <a:pt x="463" y="1027"/>
                  </a:lnTo>
                  <a:lnTo>
                    <a:pt x="464" y="1077"/>
                  </a:lnTo>
                  <a:lnTo>
                    <a:pt x="468" y="1097"/>
                  </a:lnTo>
                  <a:lnTo>
                    <a:pt x="472" y="1123"/>
                  </a:lnTo>
                  <a:lnTo>
                    <a:pt x="480" y="1153"/>
                  </a:lnTo>
                  <a:lnTo>
                    <a:pt x="489" y="1185"/>
                  </a:lnTo>
                  <a:lnTo>
                    <a:pt x="503" y="1216"/>
                  </a:lnTo>
                  <a:lnTo>
                    <a:pt x="521" y="1249"/>
                  </a:lnTo>
                  <a:lnTo>
                    <a:pt x="544" y="1279"/>
                  </a:lnTo>
                  <a:lnTo>
                    <a:pt x="574" y="1305"/>
                  </a:lnTo>
                  <a:lnTo>
                    <a:pt x="672" y="1305"/>
                  </a:lnTo>
                  <a:lnTo>
                    <a:pt x="647" y="1308"/>
                  </a:lnTo>
                  <a:lnTo>
                    <a:pt x="623" y="1314"/>
                  </a:lnTo>
                  <a:lnTo>
                    <a:pt x="599" y="1322"/>
                  </a:lnTo>
                  <a:lnTo>
                    <a:pt x="579" y="1333"/>
                  </a:lnTo>
                  <a:lnTo>
                    <a:pt x="562" y="1345"/>
                  </a:lnTo>
                  <a:lnTo>
                    <a:pt x="550" y="1360"/>
                  </a:lnTo>
                  <a:lnTo>
                    <a:pt x="541" y="1376"/>
                  </a:lnTo>
                  <a:lnTo>
                    <a:pt x="538" y="1394"/>
                  </a:lnTo>
                  <a:lnTo>
                    <a:pt x="812" y="1394"/>
                  </a:lnTo>
                  <a:lnTo>
                    <a:pt x="814" y="1383"/>
                  </a:lnTo>
                  <a:lnTo>
                    <a:pt x="813" y="1371"/>
                  </a:lnTo>
                  <a:lnTo>
                    <a:pt x="808" y="1359"/>
                  </a:lnTo>
                  <a:lnTo>
                    <a:pt x="801" y="1346"/>
                  </a:lnTo>
                  <a:lnTo>
                    <a:pt x="794" y="1335"/>
                  </a:lnTo>
                  <a:lnTo>
                    <a:pt x="787" y="1324"/>
                  </a:lnTo>
                  <a:lnTo>
                    <a:pt x="780" y="1315"/>
                  </a:lnTo>
                  <a:lnTo>
                    <a:pt x="777" y="1308"/>
                  </a:lnTo>
                  <a:lnTo>
                    <a:pt x="771" y="1282"/>
                  </a:lnTo>
                  <a:lnTo>
                    <a:pt x="764" y="1239"/>
                  </a:lnTo>
                  <a:lnTo>
                    <a:pt x="759" y="1181"/>
                  </a:lnTo>
                  <a:lnTo>
                    <a:pt x="756" y="1115"/>
                  </a:lnTo>
                  <a:lnTo>
                    <a:pt x="755" y="1044"/>
                  </a:lnTo>
                  <a:lnTo>
                    <a:pt x="758" y="971"/>
                  </a:lnTo>
                  <a:lnTo>
                    <a:pt x="764" y="900"/>
                  </a:lnTo>
                  <a:lnTo>
                    <a:pt x="777" y="837"/>
                  </a:lnTo>
                  <a:lnTo>
                    <a:pt x="876" y="837"/>
                  </a:lnTo>
                  <a:lnTo>
                    <a:pt x="888" y="938"/>
                  </a:lnTo>
                  <a:lnTo>
                    <a:pt x="895" y="1027"/>
                  </a:lnTo>
                  <a:lnTo>
                    <a:pt x="897" y="1103"/>
                  </a:lnTo>
                  <a:lnTo>
                    <a:pt x="895" y="1167"/>
                  </a:lnTo>
                  <a:lnTo>
                    <a:pt x="889" y="1219"/>
                  </a:lnTo>
                  <a:lnTo>
                    <a:pt x="883" y="1262"/>
                  </a:lnTo>
                  <a:lnTo>
                    <a:pt x="876" y="1295"/>
                  </a:lnTo>
                  <a:lnTo>
                    <a:pt x="869" y="1318"/>
                  </a:lnTo>
                  <a:lnTo>
                    <a:pt x="867" y="1323"/>
                  </a:lnTo>
                  <a:lnTo>
                    <a:pt x="862" y="1329"/>
                  </a:lnTo>
                  <a:lnTo>
                    <a:pt x="857" y="1337"/>
                  </a:lnTo>
                  <a:lnTo>
                    <a:pt x="850" y="1346"/>
                  </a:lnTo>
                  <a:lnTo>
                    <a:pt x="845" y="1357"/>
                  </a:lnTo>
                  <a:lnTo>
                    <a:pt x="840" y="1369"/>
                  </a:lnTo>
                  <a:lnTo>
                    <a:pt x="837" y="1381"/>
                  </a:lnTo>
                  <a:lnTo>
                    <a:pt x="837" y="1395"/>
                  </a:lnTo>
                  <a:lnTo>
                    <a:pt x="1137" y="1395"/>
                  </a:lnTo>
                  <a:lnTo>
                    <a:pt x="1135" y="1377"/>
                  </a:lnTo>
                  <a:lnTo>
                    <a:pt x="1127" y="1361"/>
                  </a:lnTo>
                  <a:lnTo>
                    <a:pt x="1116" y="1348"/>
                  </a:lnTo>
                  <a:lnTo>
                    <a:pt x="1101" y="1337"/>
                  </a:lnTo>
                  <a:lnTo>
                    <a:pt x="1083" y="1328"/>
                  </a:lnTo>
                  <a:lnTo>
                    <a:pt x="1061" y="1321"/>
                  </a:lnTo>
                  <a:lnTo>
                    <a:pt x="1038" y="1317"/>
                  </a:lnTo>
                  <a:lnTo>
                    <a:pt x="1011" y="1314"/>
                  </a:lnTo>
                  <a:lnTo>
                    <a:pt x="1076" y="1315"/>
                  </a:lnTo>
                  <a:lnTo>
                    <a:pt x="1112" y="1285"/>
                  </a:lnTo>
                  <a:lnTo>
                    <a:pt x="1140" y="1252"/>
                  </a:lnTo>
                  <a:lnTo>
                    <a:pt x="1162" y="1217"/>
                  </a:lnTo>
                  <a:lnTo>
                    <a:pt x="1178" y="1182"/>
                  </a:lnTo>
                  <a:lnTo>
                    <a:pt x="1190" y="1149"/>
                  </a:lnTo>
                  <a:lnTo>
                    <a:pt x="1197" y="1115"/>
                  </a:lnTo>
                  <a:lnTo>
                    <a:pt x="1202" y="1084"/>
                  </a:lnTo>
                  <a:lnTo>
                    <a:pt x="1204" y="1057"/>
                  </a:lnTo>
                  <a:lnTo>
                    <a:pt x="1202" y="1013"/>
                  </a:lnTo>
                  <a:lnTo>
                    <a:pt x="1195" y="947"/>
                  </a:lnTo>
                  <a:lnTo>
                    <a:pt x="1187" y="880"/>
                  </a:lnTo>
                  <a:lnTo>
                    <a:pt x="1177" y="836"/>
                  </a:lnTo>
                  <a:lnTo>
                    <a:pt x="1224" y="834"/>
                  </a:lnTo>
                  <a:lnTo>
                    <a:pt x="1151" y="436"/>
                  </a:lnTo>
                  <a:lnTo>
                    <a:pt x="1156" y="434"/>
                  </a:lnTo>
                  <a:lnTo>
                    <a:pt x="1161" y="431"/>
                  </a:lnTo>
                  <a:lnTo>
                    <a:pt x="1167" y="428"/>
                  </a:lnTo>
                  <a:lnTo>
                    <a:pt x="1172" y="423"/>
                  </a:lnTo>
                  <a:lnTo>
                    <a:pt x="1177" y="419"/>
                  </a:lnTo>
                  <a:lnTo>
                    <a:pt x="1182" y="415"/>
                  </a:lnTo>
                  <a:lnTo>
                    <a:pt x="1189" y="411"/>
                  </a:lnTo>
                  <a:lnTo>
                    <a:pt x="1195" y="405"/>
                  </a:lnTo>
                  <a:lnTo>
                    <a:pt x="1211" y="390"/>
                  </a:lnTo>
                  <a:lnTo>
                    <a:pt x="1224" y="374"/>
                  </a:lnTo>
                  <a:lnTo>
                    <a:pt x="1234" y="356"/>
                  </a:lnTo>
                  <a:lnTo>
                    <a:pt x="1243" y="337"/>
                  </a:lnTo>
                  <a:lnTo>
                    <a:pt x="1248" y="315"/>
                  </a:lnTo>
                  <a:lnTo>
                    <a:pt x="1250" y="293"/>
                  </a:lnTo>
                  <a:lnTo>
                    <a:pt x="1249" y="269"/>
                  </a:lnTo>
                  <a:lnTo>
                    <a:pt x="1244" y="245"/>
                  </a:lnTo>
                  <a:lnTo>
                    <a:pt x="1243" y="242"/>
                  </a:lnTo>
                  <a:lnTo>
                    <a:pt x="1241" y="236"/>
                  </a:lnTo>
                  <a:lnTo>
                    <a:pt x="1235" y="227"/>
                  </a:lnTo>
                  <a:lnTo>
                    <a:pt x="1230" y="214"/>
                  </a:lnTo>
                  <a:lnTo>
                    <a:pt x="1222" y="199"/>
                  </a:lnTo>
                  <a:lnTo>
                    <a:pt x="1213" y="182"/>
                  </a:lnTo>
                  <a:lnTo>
                    <a:pt x="1203" y="163"/>
                  </a:lnTo>
                  <a:lnTo>
                    <a:pt x="1191" y="143"/>
                  </a:lnTo>
                  <a:lnTo>
                    <a:pt x="1178" y="124"/>
                  </a:lnTo>
                  <a:lnTo>
                    <a:pt x="1163" y="104"/>
                  </a:lnTo>
                  <a:lnTo>
                    <a:pt x="1149" y="84"/>
                  </a:lnTo>
                  <a:lnTo>
                    <a:pt x="1133" y="65"/>
                  </a:lnTo>
                  <a:lnTo>
                    <a:pt x="1117" y="48"/>
                  </a:lnTo>
                  <a:lnTo>
                    <a:pt x="1099" y="33"/>
                  </a:lnTo>
                  <a:lnTo>
                    <a:pt x="1081" y="20"/>
                  </a:lnTo>
                  <a:lnTo>
                    <a:pt x="1063" y="11"/>
                  </a:lnTo>
                  <a:lnTo>
                    <a:pt x="1055" y="8"/>
                  </a:lnTo>
                  <a:lnTo>
                    <a:pt x="1047" y="6"/>
                  </a:lnTo>
                  <a:lnTo>
                    <a:pt x="1038" y="5"/>
                  </a:lnTo>
                  <a:lnTo>
                    <a:pt x="1028" y="3"/>
                  </a:lnTo>
                  <a:lnTo>
                    <a:pt x="1017" y="2"/>
                  </a:lnTo>
                  <a:lnTo>
                    <a:pt x="1009" y="2"/>
                  </a:lnTo>
                  <a:lnTo>
                    <a:pt x="1002" y="2"/>
                  </a:lnTo>
                  <a:lnTo>
                    <a:pt x="996" y="2"/>
                  </a:lnTo>
                  <a:lnTo>
                    <a:pt x="992" y="2"/>
                  </a:lnTo>
                  <a:lnTo>
                    <a:pt x="982" y="2"/>
                  </a:lnTo>
                  <a:lnTo>
                    <a:pt x="966" y="2"/>
                  </a:lnTo>
                  <a:lnTo>
                    <a:pt x="944" y="2"/>
                  </a:lnTo>
                  <a:lnTo>
                    <a:pt x="919" y="2"/>
                  </a:lnTo>
                  <a:lnTo>
                    <a:pt x="891" y="1"/>
                  </a:lnTo>
                  <a:lnTo>
                    <a:pt x="861" y="1"/>
                  </a:lnTo>
                  <a:lnTo>
                    <a:pt x="830" y="1"/>
                  </a:lnTo>
                  <a:lnTo>
                    <a:pt x="799" y="1"/>
                  </a:lnTo>
                  <a:lnTo>
                    <a:pt x="769" y="1"/>
                  </a:lnTo>
                  <a:lnTo>
                    <a:pt x="741" y="0"/>
                  </a:lnTo>
                  <a:lnTo>
                    <a:pt x="716" y="0"/>
                  </a:lnTo>
                  <a:lnTo>
                    <a:pt x="694" y="0"/>
                  </a:lnTo>
                  <a:lnTo>
                    <a:pt x="678" y="0"/>
                  </a:lnTo>
                  <a:lnTo>
                    <a:pt x="667" y="0"/>
                  </a:lnTo>
                  <a:lnTo>
                    <a:pt x="663" y="0"/>
                  </a:lnTo>
                  <a:lnTo>
                    <a:pt x="657" y="0"/>
                  </a:lnTo>
                  <a:lnTo>
                    <a:pt x="649" y="0"/>
                  </a:lnTo>
                  <a:lnTo>
                    <a:pt x="641" y="0"/>
                  </a:lnTo>
                  <a:lnTo>
                    <a:pt x="632" y="1"/>
                  </a:lnTo>
                  <a:lnTo>
                    <a:pt x="623" y="3"/>
                  </a:lnTo>
                  <a:lnTo>
                    <a:pt x="614" y="5"/>
                  </a:lnTo>
                  <a:lnTo>
                    <a:pt x="607" y="7"/>
                  </a:lnTo>
                  <a:lnTo>
                    <a:pt x="599" y="9"/>
                  </a:lnTo>
                  <a:lnTo>
                    <a:pt x="585" y="15"/>
                  </a:lnTo>
                  <a:lnTo>
                    <a:pt x="569" y="26"/>
                  </a:lnTo>
                  <a:lnTo>
                    <a:pt x="553" y="37"/>
                  </a:lnTo>
                  <a:lnTo>
                    <a:pt x="537" y="50"/>
                  </a:lnTo>
                  <a:lnTo>
                    <a:pt x="523" y="62"/>
                  </a:lnTo>
                  <a:lnTo>
                    <a:pt x="512" y="72"/>
                  </a:lnTo>
                  <a:lnTo>
                    <a:pt x="505" y="80"/>
                  </a:lnTo>
                  <a:lnTo>
                    <a:pt x="502" y="82"/>
                  </a:lnTo>
                  <a:lnTo>
                    <a:pt x="480" y="109"/>
                  </a:lnTo>
                  <a:lnTo>
                    <a:pt x="460" y="138"/>
                  </a:lnTo>
                  <a:lnTo>
                    <a:pt x="442" y="165"/>
                  </a:lnTo>
                  <a:lnTo>
                    <a:pt x="427" y="192"/>
                  </a:lnTo>
                  <a:lnTo>
                    <a:pt x="415" y="216"/>
                  </a:lnTo>
                  <a:lnTo>
                    <a:pt x="406" y="236"/>
                  </a:lnTo>
                  <a:lnTo>
                    <a:pt x="399" y="251"/>
                  </a:lnTo>
                  <a:lnTo>
                    <a:pt x="395" y="260"/>
                  </a:lnTo>
                  <a:lnTo>
                    <a:pt x="214" y="230"/>
                  </a:lnTo>
                  <a:lnTo>
                    <a:pt x="204" y="215"/>
                  </a:lnTo>
                  <a:lnTo>
                    <a:pt x="192" y="200"/>
                  </a:lnTo>
                  <a:lnTo>
                    <a:pt x="180" y="186"/>
                  </a:lnTo>
                  <a:lnTo>
                    <a:pt x="169" y="174"/>
                  </a:lnTo>
                  <a:lnTo>
                    <a:pt x="159" y="162"/>
                  </a:lnTo>
                  <a:lnTo>
                    <a:pt x="152" y="154"/>
                  </a:lnTo>
                  <a:lnTo>
                    <a:pt x="146" y="148"/>
                  </a:lnTo>
                  <a:lnTo>
                    <a:pt x="144" y="146"/>
                  </a:lnTo>
                  <a:lnTo>
                    <a:pt x="138" y="141"/>
                  </a:lnTo>
                  <a:lnTo>
                    <a:pt x="129" y="138"/>
                  </a:lnTo>
                  <a:lnTo>
                    <a:pt x="121" y="137"/>
                  </a:lnTo>
                  <a:lnTo>
                    <a:pt x="114" y="139"/>
                  </a:lnTo>
                  <a:lnTo>
                    <a:pt x="104" y="157"/>
                  </a:lnTo>
                  <a:lnTo>
                    <a:pt x="103" y="180"/>
                  </a:lnTo>
                  <a:lnTo>
                    <a:pt x="106" y="201"/>
                  </a:lnTo>
                  <a:lnTo>
                    <a:pt x="108" y="210"/>
                  </a:lnTo>
                  <a:lnTo>
                    <a:pt x="0" y="209"/>
                  </a:lnTo>
                  <a:lnTo>
                    <a:pt x="32" y="341"/>
                  </a:lnTo>
                  <a:lnTo>
                    <a:pt x="192" y="342"/>
                  </a:lnTo>
                  <a:lnTo>
                    <a:pt x="192" y="363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" name="Freeform 14"/>
            <xdr:cNvSpPr>
              <a:spLocks/>
            </xdr:cNvSpPr>
          </xdr:nvSpPr>
          <xdr:spPr bwMode="auto">
            <a:xfrm>
              <a:off x="1145" y="327"/>
              <a:ext cx="22" cy="41"/>
            </a:xfrm>
            <a:custGeom>
              <a:avLst/>
              <a:gdLst>
                <a:gd name="T0" fmla="*/ 17 w 248"/>
                <a:gd name="T1" fmla="*/ 0 h 444"/>
                <a:gd name="T2" fmla="*/ 9 w 248"/>
                <a:gd name="T3" fmla="*/ 73 h 444"/>
                <a:gd name="T4" fmla="*/ 3 w 248"/>
                <a:gd name="T5" fmla="*/ 138 h 444"/>
                <a:gd name="T6" fmla="*/ 0 w 248"/>
                <a:gd name="T7" fmla="*/ 204 h 444"/>
                <a:gd name="T8" fmla="*/ 5 w 248"/>
                <a:gd name="T9" fmla="*/ 274 h 444"/>
                <a:gd name="T10" fmla="*/ 18 w 248"/>
                <a:gd name="T11" fmla="*/ 319 h 444"/>
                <a:gd name="T12" fmla="*/ 31 w 248"/>
                <a:gd name="T13" fmla="*/ 356 h 444"/>
                <a:gd name="T14" fmla="*/ 46 w 248"/>
                <a:gd name="T15" fmla="*/ 386 h 444"/>
                <a:gd name="T16" fmla="*/ 60 w 248"/>
                <a:gd name="T17" fmla="*/ 409 h 444"/>
                <a:gd name="T18" fmla="*/ 72 w 248"/>
                <a:gd name="T19" fmla="*/ 425 h 444"/>
                <a:gd name="T20" fmla="*/ 82 w 248"/>
                <a:gd name="T21" fmla="*/ 436 h 444"/>
                <a:gd name="T22" fmla="*/ 88 w 248"/>
                <a:gd name="T23" fmla="*/ 442 h 444"/>
                <a:gd name="T24" fmla="*/ 91 w 248"/>
                <a:gd name="T25" fmla="*/ 444 h 444"/>
                <a:gd name="T26" fmla="*/ 243 w 248"/>
                <a:gd name="T27" fmla="*/ 444 h 444"/>
                <a:gd name="T28" fmla="*/ 242 w 248"/>
                <a:gd name="T29" fmla="*/ 434 h 444"/>
                <a:gd name="T30" fmla="*/ 238 w 248"/>
                <a:gd name="T31" fmla="*/ 406 h 444"/>
                <a:gd name="T32" fmla="*/ 235 w 248"/>
                <a:gd name="T33" fmla="*/ 362 h 444"/>
                <a:gd name="T34" fmla="*/ 230 w 248"/>
                <a:gd name="T35" fmla="*/ 306 h 444"/>
                <a:gd name="T36" fmla="*/ 229 w 248"/>
                <a:gd name="T37" fmla="*/ 239 h 444"/>
                <a:gd name="T38" fmla="*/ 230 w 248"/>
                <a:gd name="T39" fmla="*/ 164 h 444"/>
                <a:gd name="T40" fmla="*/ 237 w 248"/>
                <a:gd name="T41" fmla="*/ 83 h 444"/>
                <a:gd name="T42" fmla="*/ 248 w 248"/>
                <a:gd name="T43" fmla="*/ 0 h 444"/>
                <a:gd name="T44" fmla="*/ 17 w 248"/>
                <a:gd name="T45" fmla="*/ 0 h 44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</a:cxnLst>
              <a:rect l="0" t="0" r="r" b="b"/>
              <a:pathLst>
                <a:path w="248" h="444">
                  <a:moveTo>
                    <a:pt x="17" y="0"/>
                  </a:moveTo>
                  <a:lnTo>
                    <a:pt x="9" y="73"/>
                  </a:lnTo>
                  <a:lnTo>
                    <a:pt x="3" y="138"/>
                  </a:lnTo>
                  <a:lnTo>
                    <a:pt x="0" y="204"/>
                  </a:lnTo>
                  <a:lnTo>
                    <a:pt x="5" y="274"/>
                  </a:lnTo>
                  <a:lnTo>
                    <a:pt x="18" y="319"/>
                  </a:lnTo>
                  <a:lnTo>
                    <a:pt x="31" y="356"/>
                  </a:lnTo>
                  <a:lnTo>
                    <a:pt x="46" y="386"/>
                  </a:lnTo>
                  <a:lnTo>
                    <a:pt x="60" y="409"/>
                  </a:lnTo>
                  <a:lnTo>
                    <a:pt x="72" y="425"/>
                  </a:lnTo>
                  <a:lnTo>
                    <a:pt x="82" y="436"/>
                  </a:lnTo>
                  <a:lnTo>
                    <a:pt x="88" y="442"/>
                  </a:lnTo>
                  <a:lnTo>
                    <a:pt x="91" y="444"/>
                  </a:lnTo>
                  <a:lnTo>
                    <a:pt x="243" y="444"/>
                  </a:lnTo>
                  <a:lnTo>
                    <a:pt x="242" y="434"/>
                  </a:lnTo>
                  <a:lnTo>
                    <a:pt x="238" y="406"/>
                  </a:lnTo>
                  <a:lnTo>
                    <a:pt x="235" y="362"/>
                  </a:lnTo>
                  <a:lnTo>
                    <a:pt x="230" y="306"/>
                  </a:lnTo>
                  <a:lnTo>
                    <a:pt x="229" y="239"/>
                  </a:lnTo>
                  <a:lnTo>
                    <a:pt x="230" y="164"/>
                  </a:lnTo>
                  <a:lnTo>
                    <a:pt x="237" y="83"/>
                  </a:lnTo>
                  <a:lnTo>
                    <a:pt x="248" y="0"/>
                  </a:lnTo>
                  <a:lnTo>
                    <a:pt x="17" y="0"/>
                  </a:lnTo>
                  <a:close/>
                </a:path>
              </a:pathLst>
            </a:custGeom>
            <a:solidFill>
              <a:srgbClr val="E8A06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9" name="Freeform 15"/>
            <xdr:cNvSpPr>
              <a:spLocks/>
            </xdr:cNvSpPr>
          </xdr:nvSpPr>
          <xdr:spPr bwMode="auto">
            <a:xfrm>
              <a:off x="1182" y="327"/>
              <a:ext cx="24" cy="42"/>
            </a:xfrm>
            <a:custGeom>
              <a:avLst/>
              <a:gdLst>
                <a:gd name="T0" fmla="*/ 0 w 268"/>
                <a:gd name="T1" fmla="*/ 0 h 458"/>
                <a:gd name="T2" fmla="*/ 15 w 268"/>
                <a:gd name="T3" fmla="*/ 69 h 458"/>
                <a:gd name="T4" fmla="*/ 22 w 268"/>
                <a:gd name="T5" fmla="*/ 145 h 458"/>
                <a:gd name="T6" fmla="*/ 24 w 268"/>
                <a:gd name="T7" fmla="*/ 221 h 458"/>
                <a:gd name="T8" fmla="*/ 22 w 268"/>
                <a:gd name="T9" fmla="*/ 294 h 458"/>
                <a:gd name="T10" fmla="*/ 19 w 268"/>
                <a:gd name="T11" fmla="*/ 358 h 458"/>
                <a:gd name="T12" fmla="*/ 14 w 268"/>
                <a:gd name="T13" fmla="*/ 410 h 458"/>
                <a:gd name="T14" fmla="*/ 11 w 268"/>
                <a:gd name="T15" fmla="*/ 445 h 458"/>
                <a:gd name="T16" fmla="*/ 9 w 268"/>
                <a:gd name="T17" fmla="*/ 458 h 458"/>
                <a:gd name="T18" fmla="*/ 140 w 268"/>
                <a:gd name="T19" fmla="*/ 458 h 458"/>
                <a:gd name="T20" fmla="*/ 144 w 268"/>
                <a:gd name="T21" fmla="*/ 455 h 458"/>
                <a:gd name="T22" fmla="*/ 153 w 268"/>
                <a:gd name="T23" fmla="*/ 450 h 458"/>
                <a:gd name="T24" fmla="*/ 169 w 268"/>
                <a:gd name="T25" fmla="*/ 441 h 458"/>
                <a:gd name="T26" fmla="*/ 187 w 268"/>
                <a:gd name="T27" fmla="*/ 426 h 458"/>
                <a:gd name="T28" fmla="*/ 207 w 268"/>
                <a:gd name="T29" fmla="*/ 405 h 458"/>
                <a:gd name="T30" fmla="*/ 228 w 268"/>
                <a:gd name="T31" fmla="*/ 377 h 458"/>
                <a:gd name="T32" fmla="*/ 246 w 268"/>
                <a:gd name="T33" fmla="*/ 343 h 458"/>
                <a:gd name="T34" fmla="*/ 259 w 268"/>
                <a:gd name="T35" fmla="*/ 302 h 458"/>
                <a:gd name="T36" fmla="*/ 266 w 268"/>
                <a:gd name="T37" fmla="*/ 269 h 458"/>
                <a:gd name="T38" fmla="*/ 268 w 268"/>
                <a:gd name="T39" fmla="*/ 234 h 458"/>
                <a:gd name="T40" fmla="*/ 268 w 268"/>
                <a:gd name="T41" fmla="*/ 195 h 458"/>
                <a:gd name="T42" fmla="*/ 266 w 268"/>
                <a:gd name="T43" fmla="*/ 155 h 458"/>
                <a:gd name="T44" fmla="*/ 260 w 268"/>
                <a:gd name="T45" fmla="*/ 115 h 458"/>
                <a:gd name="T46" fmla="*/ 255 w 268"/>
                <a:gd name="T47" fmla="*/ 75 h 458"/>
                <a:gd name="T48" fmla="*/ 248 w 268"/>
                <a:gd name="T49" fmla="*/ 36 h 458"/>
                <a:gd name="T50" fmla="*/ 240 w 268"/>
                <a:gd name="T51" fmla="*/ 0 h 458"/>
                <a:gd name="T52" fmla="*/ 0 w 268"/>
                <a:gd name="T53" fmla="*/ 0 h 4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</a:cxnLst>
              <a:rect l="0" t="0" r="r" b="b"/>
              <a:pathLst>
                <a:path w="268" h="458">
                  <a:moveTo>
                    <a:pt x="0" y="0"/>
                  </a:moveTo>
                  <a:lnTo>
                    <a:pt x="15" y="69"/>
                  </a:lnTo>
                  <a:lnTo>
                    <a:pt x="22" y="145"/>
                  </a:lnTo>
                  <a:lnTo>
                    <a:pt x="24" y="221"/>
                  </a:lnTo>
                  <a:lnTo>
                    <a:pt x="22" y="294"/>
                  </a:lnTo>
                  <a:lnTo>
                    <a:pt x="19" y="358"/>
                  </a:lnTo>
                  <a:lnTo>
                    <a:pt x="14" y="410"/>
                  </a:lnTo>
                  <a:lnTo>
                    <a:pt x="11" y="445"/>
                  </a:lnTo>
                  <a:lnTo>
                    <a:pt x="9" y="458"/>
                  </a:lnTo>
                  <a:lnTo>
                    <a:pt x="140" y="458"/>
                  </a:lnTo>
                  <a:lnTo>
                    <a:pt x="144" y="455"/>
                  </a:lnTo>
                  <a:lnTo>
                    <a:pt x="153" y="450"/>
                  </a:lnTo>
                  <a:lnTo>
                    <a:pt x="169" y="441"/>
                  </a:lnTo>
                  <a:lnTo>
                    <a:pt x="187" y="426"/>
                  </a:lnTo>
                  <a:lnTo>
                    <a:pt x="207" y="405"/>
                  </a:lnTo>
                  <a:lnTo>
                    <a:pt x="228" y="377"/>
                  </a:lnTo>
                  <a:lnTo>
                    <a:pt x="246" y="343"/>
                  </a:lnTo>
                  <a:lnTo>
                    <a:pt x="259" y="302"/>
                  </a:lnTo>
                  <a:lnTo>
                    <a:pt x="266" y="269"/>
                  </a:lnTo>
                  <a:lnTo>
                    <a:pt x="268" y="234"/>
                  </a:lnTo>
                  <a:lnTo>
                    <a:pt x="268" y="195"/>
                  </a:lnTo>
                  <a:lnTo>
                    <a:pt x="266" y="155"/>
                  </a:lnTo>
                  <a:lnTo>
                    <a:pt x="260" y="115"/>
                  </a:lnTo>
                  <a:lnTo>
                    <a:pt x="255" y="75"/>
                  </a:lnTo>
                  <a:lnTo>
                    <a:pt x="248" y="36"/>
                  </a:lnTo>
                  <a:lnTo>
                    <a:pt x="240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E8A06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" name="Freeform 16"/>
            <xdr:cNvSpPr>
              <a:spLocks/>
            </xdr:cNvSpPr>
          </xdr:nvSpPr>
          <xdr:spPr bwMode="auto">
            <a:xfrm>
              <a:off x="1160" y="234"/>
              <a:ext cx="31" cy="28"/>
            </a:xfrm>
            <a:custGeom>
              <a:avLst/>
              <a:gdLst>
                <a:gd name="T0" fmla="*/ 341 w 341"/>
                <a:gd name="T1" fmla="*/ 296 h 304"/>
                <a:gd name="T2" fmla="*/ 341 w 341"/>
                <a:gd name="T3" fmla="*/ 0 h 304"/>
                <a:gd name="T4" fmla="*/ 0 w 341"/>
                <a:gd name="T5" fmla="*/ 71 h 304"/>
                <a:gd name="T6" fmla="*/ 0 w 341"/>
                <a:gd name="T7" fmla="*/ 304 h 304"/>
                <a:gd name="T8" fmla="*/ 341 w 341"/>
                <a:gd name="T9" fmla="*/ 296 h 3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41" h="304">
                  <a:moveTo>
                    <a:pt x="341" y="296"/>
                  </a:moveTo>
                  <a:lnTo>
                    <a:pt x="341" y="0"/>
                  </a:lnTo>
                  <a:lnTo>
                    <a:pt x="0" y="71"/>
                  </a:lnTo>
                  <a:lnTo>
                    <a:pt x="0" y="304"/>
                  </a:lnTo>
                  <a:lnTo>
                    <a:pt x="341" y="29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" name="Rectangle 17"/>
            <xdr:cNvSpPr>
              <a:spLocks noChangeArrowheads="1"/>
            </xdr:cNvSpPr>
          </xdr:nvSpPr>
          <xdr:spPr bwMode="auto">
            <a:xfrm>
              <a:off x="1163" y="239"/>
              <a:ext cx="24" cy="12"/>
            </a:xfrm>
            <a:prstGeom prst="rect">
              <a:avLst/>
            </a:prstGeom>
            <a:solidFill>
              <a:srgbClr val="AFAA7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2" name="Freeform 18"/>
            <xdr:cNvSpPr>
              <a:spLocks/>
            </xdr:cNvSpPr>
          </xdr:nvSpPr>
          <xdr:spPr bwMode="auto">
            <a:xfrm>
              <a:off x="1141" y="192"/>
              <a:ext cx="62" cy="56"/>
            </a:xfrm>
            <a:custGeom>
              <a:avLst/>
              <a:gdLst>
                <a:gd name="T0" fmla="*/ 591 w 691"/>
                <a:gd name="T1" fmla="*/ 186 h 614"/>
                <a:gd name="T2" fmla="*/ 590 w 691"/>
                <a:gd name="T3" fmla="*/ 186 h 614"/>
                <a:gd name="T4" fmla="*/ 579 w 691"/>
                <a:gd name="T5" fmla="*/ 166 h 614"/>
                <a:gd name="T6" fmla="*/ 556 w 691"/>
                <a:gd name="T7" fmla="*/ 128 h 614"/>
                <a:gd name="T8" fmla="*/ 528 w 691"/>
                <a:gd name="T9" fmla="*/ 94 h 614"/>
                <a:gd name="T10" fmla="*/ 495 w 691"/>
                <a:gd name="T11" fmla="*/ 65 h 614"/>
                <a:gd name="T12" fmla="*/ 458 w 691"/>
                <a:gd name="T13" fmla="*/ 40 h 614"/>
                <a:gd name="T14" fmla="*/ 418 w 691"/>
                <a:gd name="T15" fmla="*/ 21 h 614"/>
                <a:gd name="T16" fmla="*/ 375 w 691"/>
                <a:gd name="T17" fmla="*/ 7 h 614"/>
                <a:gd name="T18" fmla="*/ 329 w 691"/>
                <a:gd name="T19" fmla="*/ 1 h 614"/>
                <a:gd name="T20" fmla="*/ 275 w 691"/>
                <a:gd name="T21" fmla="*/ 1 h 614"/>
                <a:gd name="T22" fmla="*/ 215 w 691"/>
                <a:gd name="T23" fmla="*/ 14 h 614"/>
                <a:gd name="T24" fmla="*/ 161 w 691"/>
                <a:gd name="T25" fmla="*/ 37 h 614"/>
                <a:gd name="T26" fmla="*/ 111 w 691"/>
                <a:gd name="T27" fmla="*/ 70 h 614"/>
                <a:gd name="T28" fmla="*/ 70 w 691"/>
                <a:gd name="T29" fmla="*/ 112 h 614"/>
                <a:gd name="T30" fmla="*/ 37 w 691"/>
                <a:gd name="T31" fmla="*/ 161 h 614"/>
                <a:gd name="T32" fmla="*/ 14 w 691"/>
                <a:gd name="T33" fmla="*/ 216 h 614"/>
                <a:gd name="T34" fmla="*/ 1 w 691"/>
                <a:gd name="T35" fmla="*/ 276 h 614"/>
                <a:gd name="T36" fmla="*/ 1 w 691"/>
                <a:gd name="T37" fmla="*/ 339 h 614"/>
                <a:gd name="T38" fmla="*/ 14 w 691"/>
                <a:gd name="T39" fmla="*/ 399 h 614"/>
                <a:gd name="T40" fmla="*/ 37 w 691"/>
                <a:gd name="T41" fmla="*/ 454 h 614"/>
                <a:gd name="T42" fmla="*/ 70 w 691"/>
                <a:gd name="T43" fmla="*/ 502 h 614"/>
                <a:gd name="T44" fmla="*/ 111 w 691"/>
                <a:gd name="T45" fmla="*/ 545 h 614"/>
                <a:gd name="T46" fmla="*/ 161 w 691"/>
                <a:gd name="T47" fmla="*/ 577 h 614"/>
                <a:gd name="T48" fmla="*/ 215 w 691"/>
                <a:gd name="T49" fmla="*/ 601 h 614"/>
                <a:gd name="T50" fmla="*/ 275 w 691"/>
                <a:gd name="T51" fmla="*/ 613 h 614"/>
                <a:gd name="T52" fmla="*/ 328 w 691"/>
                <a:gd name="T53" fmla="*/ 613 h 614"/>
                <a:gd name="T54" fmla="*/ 371 w 691"/>
                <a:gd name="T55" fmla="*/ 607 h 614"/>
                <a:gd name="T56" fmla="*/ 413 w 691"/>
                <a:gd name="T57" fmla="*/ 595 h 614"/>
                <a:gd name="T58" fmla="*/ 452 w 691"/>
                <a:gd name="T59" fmla="*/ 578 h 614"/>
                <a:gd name="T60" fmla="*/ 488 w 691"/>
                <a:gd name="T61" fmla="*/ 555 h 614"/>
                <a:gd name="T62" fmla="*/ 520 w 691"/>
                <a:gd name="T63" fmla="*/ 529 h 614"/>
                <a:gd name="T64" fmla="*/ 548 w 691"/>
                <a:gd name="T65" fmla="*/ 498 h 614"/>
                <a:gd name="T66" fmla="*/ 572 w 691"/>
                <a:gd name="T67" fmla="*/ 463 h 614"/>
                <a:gd name="T68" fmla="*/ 584 w 691"/>
                <a:gd name="T69" fmla="*/ 444 h 614"/>
                <a:gd name="T70" fmla="*/ 588 w 691"/>
                <a:gd name="T71" fmla="*/ 445 h 614"/>
                <a:gd name="T72" fmla="*/ 611 w 691"/>
                <a:gd name="T73" fmla="*/ 443 h 614"/>
                <a:gd name="T74" fmla="*/ 647 w 691"/>
                <a:gd name="T75" fmla="*/ 423 h 614"/>
                <a:gd name="T76" fmla="*/ 674 w 691"/>
                <a:gd name="T77" fmla="*/ 388 h 614"/>
                <a:gd name="T78" fmla="*/ 689 w 691"/>
                <a:gd name="T79" fmla="*/ 342 h 614"/>
                <a:gd name="T80" fmla="*/ 689 w 691"/>
                <a:gd name="T81" fmla="*/ 289 h 614"/>
                <a:gd name="T82" fmla="*/ 674 w 691"/>
                <a:gd name="T83" fmla="*/ 243 h 614"/>
                <a:gd name="T84" fmla="*/ 647 w 691"/>
                <a:gd name="T85" fmla="*/ 208 h 614"/>
                <a:gd name="T86" fmla="*/ 611 w 691"/>
                <a:gd name="T87" fmla="*/ 188 h 6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</a:cxnLst>
              <a:rect l="0" t="0" r="r" b="b"/>
              <a:pathLst>
                <a:path w="691" h="614">
                  <a:moveTo>
                    <a:pt x="591" y="186"/>
                  </a:moveTo>
                  <a:lnTo>
                    <a:pt x="591" y="186"/>
                  </a:lnTo>
                  <a:lnTo>
                    <a:pt x="590" y="186"/>
                  </a:lnTo>
                  <a:lnTo>
                    <a:pt x="590" y="186"/>
                  </a:lnTo>
                  <a:lnTo>
                    <a:pt x="588" y="186"/>
                  </a:lnTo>
                  <a:lnTo>
                    <a:pt x="579" y="166"/>
                  </a:lnTo>
                  <a:lnTo>
                    <a:pt x="568" y="147"/>
                  </a:lnTo>
                  <a:lnTo>
                    <a:pt x="556" y="128"/>
                  </a:lnTo>
                  <a:lnTo>
                    <a:pt x="543" y="111"/>
                  </a:lnTo>
                  <a:lnTo>
                    <a:pt x="528" y="94"/>
                  </a:lnTo>
                  <a:lnTo>
                    <a:pt x="512" y="79"/>
                  </a:lnTo>
                  <a:lnTo>
                    <a:pt x="495" y="65"/>
                  </a:lnTo>
                  <a:lnTo>
                    <a:pt x="477" y="52"/>
                  </a:lnTo>
                  <a:lnTo>
                    <a:pt x="458" y="40"/>
                  </a:lnTo>
                  <a:lnTo>
                    <a:pt x="439" y="30"/>
                  </a:lnTo>
                  <a:lnTo>
                    <a:pt x="418" y="21"/>
                  </a:lnTo>
                  <a:lnTo>
                    <a:pt x="397" y="14"/>
                  </a:lnTo>
                  <a:lnTo>
                    <a:pt x="375" y="7"/>
                  </a:lnTo>
                  <a:lnTo>
                    <a:pt x="352" y="3"/>
                  </a:lnTo>
                  <a:lnTo>
                    <a:pt x="329" y="1"/>
                  </a:lnTo>
                  <a:lnTo>
                    <a:pt x="306" y="0"/>
                  </a:lnTo>
                  <a:lnTo>
                    <a:pt x="275" y="1"/>
                  </a:lnTo>
                  <a:lnTo>
                    <a:pt x="244" y="6"/>
                  </a:lnTo>
                  <a:lnTo>
                    <a:pt x="215" y="14"/>
                  </a:lnTo>
                  <a:lnTo>
                    <a:pt x="187" y="24"/>
                  </a:lnTo>
                  <a:lnTo>
                    <a:pt x="161" y="37"/>
                  </a:lnTo>
                  <a:lnTo>
                    <a:pt x="135" y="53"/>
                  </a:lnTo>
                  <a:lnTo>
                    <a:pt x="111" y="70"/>
                  </a:lnTo>
                  <a:lnTo>
                    <a:pt x="90" y="90"/>
                  </a:lnTo>
                  <a:lnTo>
                    <a:pt x="70" y="112"/>
                  </a:lnTo>
                  <a:lnTo>
                    <a:pt x="53" y="135"/>
                  </a:lnTo>
                  <a:lnTo>
                    <a:pt x="37" y="161"/>
                  </a:lnTo>
                  <a:lnTo>
                    <a:pt x="24" y="188"/>
                  </a:lnTo>
                  <a:lnTo>
                    <a:pt x="14" y="216"/>
                  </a:lnTo>
                  <a:lnTo>
                    <a:pt x="6" y="245"/>
                  </a:lnTo>
                  <a:lnTo>
                    <a:pt x="1" y="276"/>
                  </a:lnTo>
                  <a:lnTo>
                    <a:pt x="0" y="308"/>
                  </a:lnTo>
                  <a:lnTo>
                    <a:pt x="1" y="339"/>
                  </a:lnTo>
                  <a:lnTo>
                    <a:pt x="6" y="369"/>
                  </a:lnTo>
                  <a:lnTo>
                    <a:pt x="14" y="399"/>
                  </a:lnTo>
                  <a:lnTo>
                    <a:pt x="24" y="427"/>
                  </a:lnTo>
                  <a:lnTo>
                    <a:pt x="37" y="454"/>
                  </a:lnTo>
                  <a:lnTo>
                    <a:pt x="53" y="479"/>
                  </a:lnTo>
                  <a:lnTo>
                    <a:pt x="70" y="502"/>
                  </a:lnTo>
                  <a:lnTo>
                    <a:pt x="90" y="524"/>
                  </a:lnTo>
                  <a:lnTo>
                    <a:pt x="111" y="545"/>
                  </a:lnTo>
                  <a:lnTo>
                    <a:pt x="135" y="562"/>
                  </a:lnTo>
                  <a:lnTo>
                    <a:pt x="161" y="577"/>
                  </a:lnTo>
                  <a:lnTo>
                    <a:pt x="187" y="590"/>
                  </a:lnTo>
                  <a:lnTo>
                    <a:pt x="215" y="601"/>
                  </a:lnTo>
                  <a:lnTo>
                    <a:pt x="244" y="608"/>
                  </a:lnTo>
                  <a:lnTo>
                    <a:pt x="275" y="613"/>
                  </a:lnTo>
                  <a:lnTo>
                    <a:pt x="306" y="614"/>
                  </a:lnTo>
                  <a:lnTo>
                    <a:pt x="328" y="613"/>
                  </a:lnTo>
                  <a:lnTo>
                    <a:pt x="350" y="611"/>
                  </a:lnTo>
                  <a:lnTo>
                    <a:pt x="371" y="607"/>
                  </a:lnTo>
                  <a:lnTo>
                    <a:pt x="393" y="602"/>
                  </a:lnTo>
                  <a:lnTo>
                    <a:pt x="413" y="595"/>
                  </a:lnTo>
                  <a:lnTo>
                    <a:pt x="433" y="587"/>
                  </a:lnTo>
                  <a:lnTo>
                    <a:pt x="452" y="578"/>
                  </a:lnTo>
                  <a:lnTo>
                    <a:pt x="470" y="567"/>
                  </a:lnTo>
                  <a:lnTo>
                    <a:pt x="488" y="555"/>
                  </a:lnTo>
                  <a:lnTo>
                    <a:pt x="504" y="542"/>
                  </a:lnTo>
                  <a:lnTo>
                    <a:pt x="520" y="529"/>
                  </a:lnTo>
                  <a:lnTo>
                    <a:pt x="534" y="514"/>
                  </a:lnTo>
                  <a:lnTo>
                    <a:pt x="548" y="498"/>
                  </a:lnTo>
                  <a:lnTo>
                    <a:pt x="561" y="480"/>
                  </a:lnTo>
                  <a:lnTo>
                    <a:pt x="572" y="463"/>
                  </a:lnTo>
                  <a:lnTo>
                    <a:pt x="582" y="444"/>
                  </a:lnTo>
                  <a:lnTo>
                    <a:pt x="584" y="444"/>
                  </a:lnTo>
                  <a:lnTo>
                    <a:pt x="586" y="444"/>
                  </a:lnTo>
                  <a:lnTo>
                    <a:pt x="588" y="445"/>
                  </a:lnTo>
                  <a:lnTo>
                    <a:pt x="591" y="445"/>
                  </a:lnTo>
                  <a:lnTo>
                    <a:pt x="611" y="443"/>
                  </a:lnTo>
                  <a:lnTo>
                    <a:pt x="630" y="435"/>
                  </a:lnTo>
                  <a:lnTo>
                    <a:pt x="647" y="423"/>
                  </a:lnTo>
                  <a:lnTo>
                    <a:pt x="661" y="407"/>
                  </a:lnTo>
                  <a:lnTo>
                    <a:pt x="674" y="388"/>
                  </a:lnTo>
                  <a:lnTo>
                    <a:pt x="684" y="366"/>
                  </a:lnTo>
                  <a:lnTo>
                    <a:pt x="689" y="342"/>
                  </a:lnTo>
                  <a:lnTo>
                    <a:pt x="691" y="315"/>
                  </a:lnTo>
                  <a:lnTo>
                    <a:pt x="689" y="289"/>
                  </a:lnTo>
                  <a:lnTo>
                    <a:pt x="684" y="264"/>
                  </a:lnTo>
                  <a:lnTo>
                    <a:pt x="674" y="243"/>
                  </a:lnTo>
                  <a:lnTo>
                    <a:pt x="661" y="223"/>
                  </a:lnTo>
                  <a:lnTo>
                    <a:pt x="647" y="208"/>
                  </a:lnTo>
                  <a:lnTo>
                    <a:pt x="630" y="196"/>
                  </a:lnTo>
                  <a:lnTo>
                    <a:pt x="611" y="188"/>
                  </a:lnTo>
                  <a:lnTo>
                    <a:pt x="591" y="18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" name="Freeform 19"/>
            <xdr:cNvSpPr>
              <a:spLocks/>
            </xdr:cNvSpPr>
          </xdr:nvSpPr>
          <xdr:spPr bwMode="auto">
            <a:xfrm>
              <a:off x="1145" y="197"/>
              <a:ext cx="55" cy="47"/>
            </a:xfrm>
            <a:custGeom>
              <a:avLst/>
              <a:gdLst>
                <a:gd name="T0" fmla="*/ 544 w 607"/>
                <a:gd name="T1" fmla="*/ 197 h 518"/>
                <a:gd name="T2" fmla="*/ 534 w 607"/>
                <a:gd name="T3" fmla="*/ 200 h 518"/>
                <a:gd name="T4" fmla="*/ 525 w 607"/>
                <a:gd name="T5" fmla="*/ 204 h 518"/>
                <a:gd name="T6" fmla="*/ 517 w 607"/>
                <a:gd name="T7" fmla="*/ 209 h 518"/>
                <a:gd name="T8" fmla="*/ 508 w 607"/>
                <a:gd name="T9" fmla="*/ 191 h 518"/>
                <a:gd name="T10" fmla="*/ 492 w 607"/>
                <a:gd name="T11" fmla="*/ 149 h 518"/>
                <a:gd name="T12" fmla="*/ 469 w 607"/>
                <a:gd name="T13" fmla="*/ 110 h 518"/>
                <a:gd name="T14" fmla="*/ 441 w 607"/>
                <a:gd name="T15" fmla="*/ 76 h 518"/>
                <a:gd name="T16" fmla="*/ 407 w 607"/>
                <a:gd name="T17" fmla="*/ 47 h 518"/>
                <a:gd name="T18" fmla="*/ 369 w 607"/>
                <a:gd name="T19" fmla="*/ 25 h 518"/>
                <a:gd name="T20" fmla="*/ 327 w 607"/>
                <a:gd name="T21" fmla="*/ 9 h 518"/>
                <a:gd name="T22" fmla="*/ 281 w 607"/>
                <a:gd name="T23" fmla="*/ 1 h 518"/>
                <a:gd name="T24" fmla="*/ 231 w 607"/>
                <a:gd name="T25" fmla="*/ 1 h 518"/>
                <a:gd name="T26" fmla="*/ 182 w 607"/>
                <a:gd name="T27" fmla="*/ 11 h 518"/>
                <a:gd name="T28" fmla="*/ 135 w 607"/>
                <a:gd name="T29" fmla="*/ 31 h 518"/>
                <a:gd name="T30" fmla="*/ 94 w 607"/>
                <a:gd name="T31" fmla="*/ 59 h 518"/>
                <a:gd name="T32" fmla="*/ 59 w 607"/>
                <a:gd name="T33" fmla="*/ 94 h 518"/>
                <a:gd name="T34" fmla="*/ 31 w 607"/>
                <a:gd name="T35" fmla="*/ 135 h 518"/>
                <a:gd name="T36" fmla="*/ 11 w 607"/>
                <a:gd name="T37" fmla="*/ 182 h 518"/>
                <a:gd name="T38" fmla="*/ 1 w 607"/>
                <a:gd name="T39" fmla="*/ 232 h 518"/>
                <a:gd name="T40" fmla="*/ 1 w 607"/>
                <a:gd name="T41" fmla="*/ 285 h 518"/>
                <a:gd name="T42" fmla="*/ 11 w 607"/>
                <a:gd name="T43" fmla="*/ 336 h 518"/>
                <a:gd name="T44" fmla="*/ 31 w 607"/>
                <a:gd name="T45" fmla="*/ 382 h 518"/>
                <a:gd name="T46" fmla="*/ 59 w 607"/>
                <a:gd name="T47" fmla="*/ 424 h 518"/>
                <a:gd name="T48" fmla="*/ 94 w 607"/>
                <a:gd name="T49" fmla="*/ 459 h 518"/>
                <a:gd name="T50" fmla="*/ 135 w 607"/>
                <a:gd name="T51" fmla="*/ 486 h 518"/>
                <a:gd name="T52" fmla="*/ 182 w 607"/>
                <a:gd name="T53" fmla="*/ 506 h 518"/>
                <a:gd name="T54" fmla="*/ 231 w 607"/>
                <a:gd name="T55" fmla="*/ 517 h 518"/>
                <a:gd name="T56" fmla="*/ 280 w 607"/>
                <a:gd name="T57" fmla="*/ 517 h 518"/>
                <a:gd name="T58" fmla="*/ 322 w 607"/>
                <a:gd name="T59" fmla="*/ 509 h 518"/>
                <a:gd name="T60" fmla="*/ 363 w 607"/>
                <a:gd name="T61" fmla="*/ 496 h 518"/>
                <a:gd name="T62" fmla="*/ 400 w 607"/>
                <a:gd name="T63" fmla="*/ 475 h 518"/>
                <a:gd name="T64" fmla="*/ 432 w 607"/>
                <a:gd name="T65" fmla="*/ 450 h 518"/>
                <a:gd name="T66" fmla="*/ 461 w 607"/>
                <a:gd name="T67" fmla="*/ 419 h 518"/>
                <a:gd name="T68" fmla="*/ 484 w 607"/>
                <a:gd name="T69" fmla="*/ 385 h 518"/>
                <a:gd name="T70" fmla="*/ 501 w 607"/>
                <a:gd name="T71" fmla="*/ 346 h 518"/>
                <a:gd name="T72" fmla="*/ 512 w 607"/>
                <a:gd name="T73" fmla="*/ 331 h 518"/>
                <a:gd name="T74" fmla="*/ 521 w 607"/>
                <a:gd name="T75" fmla="*/ 339 h 518"/>
                <a:gd name="T76" fmla="*/ 532 w 607"/>
                <a:gd name="T77" fmla="*/ 344 h 518"/>
                <a:gd name="T78" fmla="*/ 543 w 607"/>
                <a:gd name="T79" fmla="*/ 348 h 518"/>
                <a:gd name="T80" fmla="*/ 560 w 607"/>
                <a:gd name="T81" fmla="*/ 346 h 518"/>
                <a:gd name="T82" fmla="*/ 582 w 607"/>
                <a:gd name="T83" fmla="*/ 335 h 518"/>
                <a:gd name="T84" fmla="*/ 598 w 607"/>
                <a:gd name="T85" fmla="*/ 315 h 518"/>
                <a:gd name="T86" fmla="*/ 606 w 607"/>
                <a:gd name="T87" fmla="*/ 287 h 518"/>
                <a:gd name="T88" fmla="*/ 606 w 607"/>
                <a:gd name="T89" fmla="*/ 257 h 518"/>
                <a:gd name="T90" fmla="*/ 598 w 607"/>
                <a:gd name="T91" fmla="*/ 230 h 518"/>
                <a:gd name="T92" fmla="*/ 582 w 607"/>
                <a:gd name="T93" fmla="*/ 210 h 518"/>
                <a:gd name="T94" fmla="*/ 560 w 607"/>
                <a:gd name="T95" fmla="*/ 198 h 51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</a:cxnLst>
              <a:rect l="0" t="0" r="r" b="b"/>
              <a:pathLst>
                <a:path w="607" h="518">
                  <a:moveTo>
                    <a:pt x="549" y="197"/>
                  </a:moveTo>
                  <a:lnTo>
                    <a:pt x="544" y="197"/>
                  </a:lnTo>
                  <a:lnTo>
                    <a:pt x="538" y="198"/>
                  </a:lnTo>
                  <a:lnTo>
                    <a:pt x="534" y="200"/>
                  </a:lnTo>
                  <a:lnTo>
                    <a:pt x="530" y="202"/>
                  </a:lnTo>
                  <a:lnTo>
                    <a:pt x="525" y="204"/>
                  </a:lnTo>
                  <a:lnTo>
                    <a:pt x="520" y="206"/>
                  </a:lnTo>
                  <a:lnTo>
                    <a:pt x="517" y="209"/>
                  </a:lnTo>
                  <a:lnTo>
                    <a:pt x="513" y="213"/>
                  </a:lnTo>
                  <a:lnTo>
                    <a:pt x="508" y="191"/>
                  </a:lnTo>
                  <a:lnTo>
                    <a:pt x="501" y="169"/>
                  </a:lnTo>
                  <a:lnTo>
                    <a:pt x="492" y="149"/>
                  </a:lnTo>
                  <a:lnTo>
                    <a:pt x="481" y="129"/>
                  </a:lnTo>
                  <a:lnTo>
                    <a:pt x="469" y="110"/>
                  </a:lnTo>
                  <a:lnTo>
                    <a:pt x="456" y="93"/>
                  </a:lnTo>
                  <a:lnTo>
                    <a:pt x="441" y="76"/>
                  </a:lnTo>
                  <a:lnTo>
                    <a:pt x="425" y="61"/>
                  </a:lnTo>
                  <a:lnTo>
                    <a:pt x="407" y="47"/>
                  </a:lnTo>
                  <a:lnTo>
                    <a:pt x="388" y="36"/>
                  </a:lnTo>
                  <a:lnTo>
                    <a:pt x="369" y="25"/>
                  </a:lnTo>
                  <a:lnTo>
                    <a:pt x="348" y="16"/>
                  </a:lnTo>
                  <a:lnTo>
                    <a:pt x="327" y="9"/>
                  </a:lnTo>
                  <a:lnTo>
                    <a:pt x="304" y="4"/>
                  </a:lnTo>
                  <a:lnTo>
                    <a:pt x="281" y="1"/>
                  </a:lnTo>
                  <a:lnTo>
                    <a:pt x="258" y="0"/>
                  </a:lnTo>
                  <a:lnTo>
                    <a:pt x="231" y="1"/>
                  </a:lnTo>
                  <a:lnTo>
                    <a:pt x="206" y="5"/>
                  </a:lnTo>
                  <a:lnTo>
                    <a:pt x="182" y="11"/>
                  </a:lnTo>
                  <a:lnTo>
                    <a:pt x="157" y="20"/>
                  </a:lnTo>
                  <a:lnTo>
                    <a:pt x="135" y="31"/>
                  </a:lnTo>
                  <a:lnTo>
                    <a:pt x="114" y="44"/>
                  </a:lnTo>
                  <a:lnTo>
                    <a:pt x="94" y="59"/>
                  </a:lnTo>
                  <a:lnTo>
                    <a:pt x="76" y="76"/>
                  </a:lnTo>
                  <a:lnTo>
                    <a:pt x="59" y="94"/>
                  </a:lnTo>
                  <a:lnTo>
                    <a:pt x="44" y="114"/>
                  </a:lnTo>
                  <a:lnTo>
                    <a:pt x="31" y="135"/>
                  </a:lnTo>
                  <a:lnTo>
                    <a:pt x="20" y="158"/>
                  </a:lnTo>
                  <a:lnTo>
                    <a:pt x="11" y="182"/>
                  </a:lnTo>
                  <a:lnTo>
                    <a:pt x="5" y="207"/>
                  </a:lnTo>
                  <a:lnTo>
                    <a:pt x="1" y="232"/>
                  </a:lnTo>
                  <a:lnTo>
                    <a:pt x="0" y="259"/>
                  </a:lnTo>
                  <a:lnTo>
                    <a:pt x="1" y="285"/>
                  </a:lnTo>
                  <a:lnTo>
                    <a:pt x="5" y="311"/>
                  </a:lnTo>
                  <a:lnTo>
                    <a:pt x="11" y="336"/>
                  </a:lnTo>
                  <a:lnTo>
                    <a:pt x="20" y="359"/>
                  </a:lnTo>
                  <a:lnTo>
                    <a:pt x="31" y="382"/>
                  </a:lnTo>
                  <a:lnTo>
                    <a:pt x="44" y="404"/>
                  </a:lnTo>
                  <a:lnTo>
                    <a:pt x="59" y="424"/>
                  </a:lnTo>
                  <a:lnTo>
                    <a:pt x="76" y="442"/>
                  </a:lnTo>
                  <a:lnTo>
                    <a:pt x="94" y="459"/>
                  </a:lnTo>
                  <a:lnTo>
                    <a:pt x="114" y="473"/>
                  </a:lnTo>
                  <a:lnTo>
                    <a:pt x="135" y="486"/>
                  </a:lnTo>
                  <a:lnTo>
                    <a:pt x="157" y="498"/>
                  </a:lnTo>
                  <a:lnTo>
                    <a:pt x="182" y="506"/>
                  </a:lnTo>
                  <a:lnTo>
                    <a:pt x="206" y="513"/>
                  </a:lnTo>
                  <a:lnTo>
                    <a:pt x="231" y="517"/>
                  </a:lnTo>
                  <a:lnTo>
                    <a:pt x="258" y="518"/>
                  </a:lnTo>
                  <a:lnTo>
                    <a:pt x="280" y="517"/>
                  </a:lnTo>
                  <a:lnTo>
                    <a:pt x="301" y="514"/>
                  </a:lnTo>
                  <a:lnTo>
                    <a:pt x="322" y="509"/>
                  </a:lnTo>
                  <a:lnTo>
                    <a:pt x="344" y="503"/>
                  </a:lnTo>
                  <a:lnTo>
                    <a:pt x="363" y="496"/>
                  </a:lnTo>
                  <a:lnTo>
                    <a:pt x="382" y="486"/>
                  </a:lnTo>
                  <a:lnTo>
                    <a:pt x="400" y="475"/>
                  </a:lnTo>
                  <a:lnTo>
                    <a:pt x="417" y="463"/>
                  </a:lnTo>
                  <a:lnTo>
                    <a:pt x="432" y="450"/>
                  </a:lnTo>
                  <a:lnTo>
                    <a:pt x="447" y="435"/>
                  </a:lnTo>
                  <a:lnTo>
                    <a:pt x="461" y="419"/>
                  </a:lnTo>
                  <a:lnTo>
                    <a:pt x="473" y="403"/>
                  </a:lnTo>
                  <a:lnTo>
                    <a:pt x="484" y="385"/>
                  </a:lnTo>
                  <a:lnTo>
                    <a:pt x="493" y="367"/>
                  </a:lnTo>
                  <a:lnTo>
                    <a:pt x="501" y="346"/>
                  </a:lnTo>
                  <a:lnTo>
                    <a:pt x="508" y="326"/>
                  </a:lnTo>
                  <a:lnTo>
                    <a:pt x="512" y="331"/>
                  </a:lnTo>
                  <a:lnTo>
                    <a:pt x="516" y="335"/>
                  </a:lnTo>
                  <a:lnTo>
                    <a:pt x="521" y="339"/>
                  </a:lnTo>
                  <a:lnTo>
                    <a:pt x="527" y="341"/>
                  </a:lnTo>
                  <a:lnTo>
                    <a:pt x="532" y="344"/>
                  </a:lnTo>
                  <a:lnTo>
                    <a:pt x="537" y="346"/>
                  </a:lnTo>
                  <a:lnTo>
                    <a:pt x="543" y="348"/>
                  </a:lnTo>
                  <a:lnTo>
                    <a:pt x="549" y="348"/>
                  </a:lnTo>
                  <a:lnTo>
                    <a:pt x="560" y="346"/>
                  </a:lnTo>
                  <a:lnTo>
                    <a:pt x="571" y="341"/>
                  </a:lnTo>
                  <a:lnTo>
                    <a:pt x="582" y="335"/>
                  </a:lnTo>
                  <a:lnTo>
                    <a:pt x="590" y="325"/>
                  </a:lnTo>
                  <a:lnTo>
                    <a:pt x="598" y="315"/>
                  </a:lnTo>
                  <a:lnTo>
                    <a:pt x="603" y="302"/>
                  </a:lnTo>
                  <a:lnTo>
                    <a:pt x="606" y="287"/>
                  </a:lnTo>
                  <a:lnTo>
                    <a:pt x="607" y="272"/>
                  </a:lnTo>
                  <a:lnTo>
                    <a:pt x="606" y="257"/>
                  </a:lnTo>
                  <a:lnTo>
                    <a:pt x="603" y="243"/>
                  </a:lnTo>
                  <a:lnTo>
                    <a:pt x="598" y="230"/>
                  </a:lnTo>
                  <a:lnTo>
                    <a:pt x="590" y="219"/>
                  </a:lnTo>
                  <a:lnTo>
                    <a:pt x="582" y="210"/>
                  </a:lnTo>
                  <a:lnTo>
                    <a:pt x="571" y="203"/>
                  </a:lnTo>
                  <a:lnTo>
                    <a:pt x="560" y="198"/>
                  </a:lnTo>
                  <a:lnTo>
                    <a:pt x="549" y="197"/>
                  </a:lnTo>
                  <a:close/>
                </a:path>
              </a:pathLst>
            </a:custGeom>
            <a:solidFill>
              <a:srgbClr val="AFAA7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" name="Freeform 20"/>
            <xdr:cNvSpPr>
              <a:spLocks/>
            </xdr:cNvSpPr>
          </xdr:nvSpPr>
          <xdr:spPr bwMode="auto">
            <a:xfrm>
              <a:off x="1158" y="229"/>
              <a:ext cx="22" cy="8"/>
            </a:xfrm>
            <a:custGeom>
              <a:avLst/>
              <a:gdLst>
                <a:gd name="T0" fmla="*/ 0 w 247"/>
                <a:gd name="T1" fmla="*/ 0 h 87"/>
                <a:gd name="T2" fmla="*/ 2 w 247"/>
                <a:gd name="T3" fmla="*/ 9 h 87"/>
                <a:gd name="T4" fmla="*/ 5 w 247"/>
                <a:gd name="T5" fmla="*/ 17 h 87"/>
                <a:gd name="T6" fmla="*/ 8 w 247"/>
                <a:gd name="T7" fmla="*/ 26 h 87"/>
                <a:gd name="T8" fmla="*/ 12 w 247"/>
                <a:gd name="T9" fmla="*/ 34 h 87"/>
                <a:gd name="T10" fmla="*/ 17 w 247"/>
                <a:gd name="T11" fmla="*/ 44 h 87"/>
                <a:gd name="T12" fmla="*/ 24 w 247"/>
                <a:gd name="T13" fmla="*/ 52 h 87"/>
                <a:gd name="T14" fmla="*/ 33 w 247"/>
                <a:gd name="T15" fmla="*/ 61 h 87"/>
                <a:gd name="T16" fmla="*/ 45 w 247"/>
                <a:gd name="T17" fmla="*/ 69 h 87"/>
                <a:gd name="T18" fmla="*/ 60 w 247"/>
                <a:gd name="T19" fmla="*/ 78 h 87"/>
                <a:gd name="T20" fmla="*/ 77 w 247"/>
                <a:gd name="T21" fmla="*/ 82 h 87"/>
                <a:gd name="T22" fmla="*/ 92 w 247"/>
                <a:gd name="T23" fmla="*/ 85 h 87"/>
                <a:gd name="T24" fmla="*/ 107 w 247"/>
                <a:gd name="T25" fmla="*/ 86 h 87"/>
                <a:gd name="T26" fmla="*/ 120 w 247"/>
                <a:gd name="T27" fmla="*/ 87 h 87"/>
                <a:gd name="T28" fmla="*/ 131 w 247"/>
                <a:gd name="T29" fmla="*/ 86 h 87"/>
                <a:gd name="T30" fmla="*/ 138 w 247"/>
                <a:gd name="T31" fmla="*/ 85 h 87"/>
                <a:gd name="T32" fmla="*/ 140 w 247"/>
                <a:gd name="T33" fmla="*/ 85 h 87"/>
                <a:gd name="T34" fmla="*/ 247 w 247"/>
                <a:gd name="T35" fmla="*/ 0 h 87"/>
                <a:gd name="T36" fmla="*/ 0 w 247"/>
                <a:gd name="T37" fmla="*/ 0 h 8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</a:cxnLst>
              <a:rect l="0" t="0" r="r" b="b"/>
              <a:pathLst>
                <a:path w="247" h="87">
                  <a:moveTo>
                    <a:pt x="0" y="0"/>
                  </a:moveTo>
                  <a:lnTo>
                    <a:pt x="2" y="9"/>
                  </a:lnTo>
                  <a:lnTo>
                    <a:pt x="5" y="17"/>
                  </a:lnTo>
                  <a:lnTo>
                    <a:pt x="8" y="26"/>
                  </a:lnTo>
                  <a:lnTo>
                    <a:pt x="12" y="34"/>
                  </a:lnTo>
                  <a:lnTo>
                    <a:pt x="17" y="44"/>
                  </a:lnTo>
                  <a:lnTo>
                    <a:pt x="24" y="52"/>
                  </a:lnTo>
                  <a:lnTo>
                    <a:pt x="33" y="61"/>
                  </a:lnTo>
                  <a:lnTo>
                    <a:pt x="45" y="69"/>
                  </a:lnTo>
                  <a:lnTo>
                    <a:pt x="60" y="78"/>
                  </a:lnTo>
                  <a:lnTo>
                    <a:pt x="77" y="82"/>
                  </a:lnTo>
                  <a:lnTo>
                    <a:pt x="92" y="85"/>
                  </a:lnTo>
                  <a:lnTo>
                    <a:pt x="107" y="86"/>
                  </a:lnTo>
                  <a:lnTo>
                    <a:pt x="120" y="87"/>
                  </a:lnTo>
                  <a:lnTo>
                    <a:pt x="131" y="86"/>
                  </a:lnTo>
                  <a:lnTo>
                    <a:pt x="138" y="85"/>
                  </a:lnTo>
                  <a:lnTo>
                    <a:pt x="140" y="85"/>
                  </a:lnTo>
                  <a:lnTo>
                    <a:pt x="247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" name="Freeform 21"/>
            <xdr:cNvSpPr>
              <a:spLocks/>
            </xdr:cNvSpPr>
          </xdr:nvSpPr>
          <xdr:spPr bwMode="auto">
            <a:xfrm>
              <a:off x="1161" y="231"/>
              <a:ext cx="13" cy="3"/>
            </a:xfrm>
            <a:custGeom>
              <a:avLst/>
              <a:gdLst>
                <a:gd name="T0" fmla="*/ 0 w 145"/>
                <a:gd name="T1" fmla="*/ 0 h 27"/>
                <a:gd name="T2" fmla="*/ 12 w 145"/>
                <a:gd name="T3" fmla="*/ 27 h 27"/>
                <a:gd name="T4" fmla="*/ 109 w 145"/>
                <a:gd name="T5" fmla="*/ 27 h 27"/>
                <a:gd name="T6" fmla="*/ 145 w 145"/>
                <a:gd name="T7" fmla="*/ 0 h 27"/>
                <a:gd name="T8" fmla="*/ 0 w 145"/>
                <a:gd name="T9" fmla="*/ 0 h 2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45" h="27">
                  <a:moveTo>
                    <a:pt x="0" y="0"/>
                  </a:moveTo>
                  <a:lnTo>
                    <a:pt x="12" y="27"/>
                  </a:lnTo>
                  <a:lnTo>
                    <a:pt x="109" y="27"/>
                  </a:lnTo>
                  <a:lnTo>
                    <a:pt x="14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" name="Freeform 22"/>
            <xdr:cNvSpPr>
              <a:spLocks/>
            </xdr:cNvSpPr>
          </xdr:nvSpPr>
          <xdr:spPr bwMode="auto">
            <a:xfrm>
              <a:off x="1154" y="206"/>
              <a:ext cx="6" cy="6"/>
            </a:xfrm>
            <a:custGeom>
              <a:avLst/>
              <a:gdLst>
                <a:gd name="T0" fmla="*/ 32 w 64"/>
                <a:gd name="T1" fmla="*/ 64 h 64"/>
                <a:gd name="T2" fmla="*/ 38 w 64"/>
                <a:gd name="T3" fmla="*/ 63 h 64"/>
                <a:gd name="T4" fmla="*/ 45 w 64"/>
                <a:gd name="T5" fmla="*/ 62 h 64"/>
                <a:gd name="T6" fmla="*/ 50 w 64"/>
                <a:gd name="T7" fmla="*/ 59 h 64"/>
                <a:gd name="T8" fmla="*/ 54 w 64"/>
                <a:gd name="T9" fmla="*/ 54 h 64"/>
                <a:gd name="T10" fmla="*/ 58 w 64"/>
                <a:gd name="T11" fmla="*/ 50 h 64"/>
                <a:gd name="T12" fmla="*/ 62 w 64"/>
                <a:gd name="T13" fmla="*/ 45 h 64"/>
                <a:gd name="T14" fmla="*/ 63 w 64"/>
                <a:gd name="T15" fmla="*/ 39 h 64"/>
                <a:gd name="T16" fmla="*/ 64 w 64"/>
                <a:gd name="T17" fmla="*/ 32 h 64"/>
                <a:gd name="T18" fmla="*/ 63 w 64"/>
                <a:gd name="T19" fmla="*/ 26 h 64"/>
                <a:gd name="T20" fmla="*/ 62 w 64"/>
                <a:gd name="T21" fmla="*/ 20 h 64"/>
                <a:gd name="T22" fmla="*/ 58 w 64"/>
                <a:gd name="T23" fmla="*/ 14 h 64"/>
                <a:gd name="T24" fmla="*/ 54 w 64"/>
                <a:gd name="T25" fmla="*/ 10 h 64"/>
                <a:gd name="T26" fmla="*/ 50 w 64"/>
                <a:gd name="T27" fmla="*/ 6 h 64"/>
                <a:gd name="T28" fmla="*/ 45 w 64"/>
                <a:gd name="T29" fmla="*/ 3 h 64"/>
                <a:gd name="T30" fmla="*/ 38 w 64"/>
                <a:gd name="T31" fmla="*/ 2 h 64"/>
                <a:gd name="T32" fmla="*/ 32 w 64"/>
                <a:gd name="T33" fmla="*/ 0 h 64"/>
                <a:gd name="T34" fmla="*/ 26 w 64"/>
                <a:gd name="T35" fmla="*/ 2 h 64"/>
                <a:gd name="T36" fmla="*/ 19 w 64"/>
                <a:gd name="T37" fmla="*/ 3 h 64"/>
                <a:gd name="T38" fmla="*/ 14 w 64"/>
                <a:gd name="T39" fmla="*/ 6 h 64"/>
                <a:gd name="T40" fmla="*/ 10 w 64"/>
                <a:gd name="T41" fmla="*/ 10 h 64"/>
                <a:gd name="T42" fmla="*/ 5 w 64"/>
                <a:gd name="T43" fmla="*/ 14 h 64"/>
                <a:gd name="T44" fmla="*/ 2 w 64"/>
                <a:gd name="T45" fmla="*/ 20 h 64"/>
                <a:gd name="T46" fmla="*/ 1 w 64"/>
                <a:gd name="T47" fmla="*/ 26 h 64"/>
                <a:gd name="T48" fmla="*/ 0 w 64"/>
                <a:gd name="T49" fmla="*/ 32 h 64"/>
                <a:gd name="T50" fmla="*/ 1 w 64"/>
                <a:gd name="T51" fmla="*/ 39 h 64"/>
                <a:gd name="T52" fmla="*/ 2 w 64"/>
                <a:gd name="T53" fmla="*/ 45 h 64"/>
                <a:gd name="T54" fmla="*/ 5 w 64"/>
                <a:gd name="T55" fmla="*/ 50 h 64"/>
                <a:gd name="T56" fmla="*/ 10 w 64"/>
                <a:gd name="T57" fmla="*/ 54 h 64"/>
                <a:gd name="T58" fmla="*/ 14 w 64"/>
                <a:gd name="T59" fmla="*/ 59 h 64"/>
                <a:gd name="T60" fmla="*/ 19 w 64"/>
                <a:gd name="T61" fmla="*/ 62 h 64"/>
                <a:gd name="T62" fmla="*/ 26 w 64"/>
                <a:gd name="T63" fmla="*/ 63 h 64"/>
                <a:gd name="T64" fmla="*/ 32 w 64"/>
                <a:gd name="T65" fmla="*/ 64 h 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</a:cxnLst>
              <a:rect l="0" t="0" r="r" b="b"/>
              <a:pathLst>
                <a:path w="64" h="64">
                  <a:moveTo>
                    <a:pt x="32" y="64"/>
                  </a:moveTo>
                  <a:lnTo>
                    <a:pt x="38" y="63"/>
                  </a:lnTo>
                  <a:lnTo>
                    <a:pt x="45" y="62"/>
                  </a:lnTo>
                  <a:lnTo>
                    <a:pt x="50" y="59"/>
                  </a:lnTo>
                  <a:lnTo>
                    <a:pt x="54" y="54"/>
                  </a:lnTo>
                  <a:lnTo>
                    <a:pt x="58" y="50"/>
                  </a:lnTo>
                  <a:lnTo>
                    <a:pt x="62" y="45"/>
                  </a:lnTo>
                  <a:lnTo>
                    <a:pt x="63" y="39"/>
                  </a:lnTo>
                  <a:lnTo>
                    <a:pt x="64" y="32"/>
                  </a:lnTo>
                  <a:lnTo>
                    <a:pt x="63" y="26"/>
                  </a:lnTo>
                  <a:lnTo>
                    <a:pt x="62" y="20"/>
                  </a:lnTo>
                  <a:lnTo>
                    <a:pt x="58" y="14"/>
                  </a:lnTo>
                  <a:lnTo>
                    <a:pt x="54" y="10"/>
                  </a:lnTo>
                  <a:lnTo>
                    <a:pt x="50" y="6"/>
                  </a:lnTo>
                  <a:lnTo>
                    <a:pt x="45" y="3"/>
                  </a:lnTo>
                  <a:lnTo>
                    <a:pt x="38" y="2"/>
                  </a:lnTo>
                  <a:lnTo>
                    <a:pt x="32" y="0"/>
                  </a:lnTo>
                  <a:lnTo>
                    <a:pt x="26" y="2"/>
                  </a:lnTo>
                  <a:lnTo>
                    <a:pt x="19" y="3"/>
                  </a:lnTo>
                  <a:lnTo>
                    <a:pt x="14" y="6"/>
                  </a:lnTo>
                  <a:lnTo>
                    <a:pt x="10" y="10"/>
                  </a:lnTo>
                  <a:lnTo>
                    <a:pt x="5" y="14"/>
                  </a:lnTo>
                  <a:lnTo>
                    <a:pt x="2" y="20"/>
                  </a:lnTo>
                  <a:lnTo>
                    <a:pt x="1" y="26"/>
                  </a:lnTo>
                  <a:lnTo>
                    <a:pt x="0" y="32"/>
                  </a:lnTo>
                  <a:lnTo>
                    <a:pt x="1" y="39"/>
                  </a:lnTo>
                  <a:lnTo>
                    <a:pt x="2" y="45"/>
                  </a:lnTo>
                  <a:lnTo>
                    <a:pt x="5" y="50"/>
                  </a:lnTo>
                  <a:lnTo>
                    <a:pt x="10" y="54"/>
                  </a:lnTo>
                  <a:lnTo>
                    <a:pt x="14" y="59"/>
                  </a:lnTo>
                  <a:lnTo>
                    <a:pt x="19" y="62"/>
                  </a:lnTo>
                  <a:lnTo>
                    <a:pt x="26" y="63"/>
                  </a:lnTo>
                  <a:lnTo>
                    <a:pt x="32" y="64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" name="Freeform 23"/>
            <xdr:cNvSpPr>
              <a:spLocks/>
            </xdr:cNvSpPr>
          </xdr:nvSpPr>
          <xdr:spPr bwMode="auto">
            <a:xfrm>
              <a:off x="1172" y="206"/>
              <a:ext cx="7" cy="7"/>
            </a:xfrm>
            <a:custGeom>
              <a:avLst/>
              <a:gdLst>
                <a:gd name="T0" fmla="*/ 37 w 74"/>
                <a:gd name="T1" fmla="*/ 74 h 74"/>
                <a:gd name="T2" fmla="*/ 45 w 74"/>
                <a:gd name="T3" fmla="*/ 73 h 74"/>
                <a:gd name="T4" fmla="*/ 51 w 74"/>
                <a:gd name="T5" fmla="*/ 70 h 74"/>
                <a:gd name="T6" fmla="*/ 57 w 74"/>
                <a:gd name="T7" fmla="*/ 67 h 74"/>
                <a:gd name="T8" fmla="*/ 64 w 74"/>
                <a:gd name="T9" fmla="*/ 63 h 74"/>
                <a:gd name="T10" fmla="*/ 68 w 74"/>
                <a:gd name="T11" fmla="*/ 57 h 74"/>
                <a:gd name="T12" fmla="*/ 71 w 74"/>
                <a:gd name="T13" fmla="*/ 50 h 74"/>
                <a:gd name="T14" fmla="*/ 73 w 74"/>
                <a:gd name="T15" fmla="*/ 44 h 74"/>
                <a:gd name="T16" fmla="*/ 74 w 74"/>
                <a:gd name="T17" fmla="*/ 37 h 74"/>
                <a:gd name="T18" fmla="*/ 73 w 74"/>
                <a:gd name="T19" fmla="*/ 29 h 74"/>
                <a:gd name="T20" fmla="*/ 71 w 74"/>
                <a:gd name="T21" fmla="*/ 22 h 74"/>
                <a:gd name="T22" fmla="*/ 68 w 74"/>
                <a:gd name="T23" fmla="*/ 15 h 74"/>
                <a:gd name="T24" fmla="*/ 64 w 74"/>
                <a:gd name="T25" fmla="*/ 10 h 74"/>
                <a:gd name="T26" fmla="*/ 57 w 74"/>
                <a:gd name="T27" fmla="*/ 6 h 74"/>
                <a:gd name="T28" fmla="*/ 51 w 74"/>
                <a:gd name="T29" fmla="*/ 3 h 74"/>
                <a:gd name="T30" fmla="*/ 45 w 74"/>
                <a:gd name="T31" fmla="*/ 1 h 74"/>
                <a:gd name="T32" fmla="*/ 37 w 74"/>
                <a:gd name="T33" fmla="*/ 0 h 74"/>
                <a:gd name="T34" fmla="*/ 30 w 74"/>
                <a:gd name="T35" fmla="*/ 1 h 74"/>
                <a:gd name="T36" fmla="*/ 23 w 74"/>
                <a:gd name="T37" fmla="*/ 3 h 74"/>
                <a:gd name="T38" fmla="*/ 17 w 74"/>
                <a:gd name="T39" fmla="*/ 6 h 74"/>
                <a:gd name="T40" fmla="*/ 11 w 74"/>
                <a:gd name="T41" fmla="*/ 10 h 74"/>
                <a:gd name="T42" fmla="*/ 7 w 74"/>
                <a:gd name="T43" fmla="*/ 15 h 74"/>
                <a:gd name="T44" fmla="*/ 3 w 74"/>
                <a:gd name="T45" fmla="*/ 22 h 74"/>
                <a:gd name="T46" fmla="*/ 1 w 74"/>
                <a:gd name="T47" fmla="*/ 29 h 74"/>
                <a:gd name="T48" fmla="*/ 0 w 74"/>
                <a:gd name="T49" fmla="*/ 37 h 74"/>
                <a:gd name="T50" fmla="*/ 1 w 74"/>
                <a:gd name="T51" fmla="*/ 44 h 74"/>
                <a:gd name="T52" fmla="*/ 3 w 74"/>
                <a:gd name="T53" fmla="*/ 50 h 74"/>
                <a:gd name="T54" fmla="*/ 7 w 74"/>
                <a:gd name="T55" fmla="*/ 57 h 74"/>
                <a:gd name="T56" fmla="*/ 11 w 74"/>
                <a:gd name="T57" fmla="*/ 63 h 74"/>
                <a:gd name="T58" fmla="*/ 17 w 74"/>
                <a:gd name="T59" fmla="*/ 67 h 74"/>
                <a:gd name="T60" fmla="*/ 23 w 74"/>
                <a:gd name="T61" fmla="*/ 70 h 74"/>
                <a:gd name="T62" fmla="*/ 30 w 74"/>
                <a:gd name="T63" fmla="*/ 73 h 74"/>
                <a:gd name="T64" fmla="*/ 37 w 74"/>
                <a:gd name="T65" fmla="*/ 74 h 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</a:cxnLst>
              <a:rect l="0" t="0" r="r" b="b"/>
              <a:pathLst>
                <a:path w="74" h="74">
                  <a:moveTo>
                    <a:pt x="37" y="74"/>
                  </a:moveTo>
                  <a:lnTo>
                    <a:pt x="45" y="73"/>
                  </a:lnTo>
                  <a:lnTo>
                    <a:pt x="51" y="70"/>
                  </a:lnTo>
                  <a:lnTo>
                    <a:pt x="57" y="67"/>
                  </a:lnTo>
                  <a:lnTo>
                    <a:pt x="64" y="63"/>
                  </a:lnTo>
                  <a:lnTo>
                    <a:pt x="68" y="57"/>
                  </a:lnTo>
                  <a:lnTo>
                    <a:pt x="71" y="50"/>
                  </a:lnTo>
                  <a:lnTo>
                    <a:pt x="73" y="44"/>
                  </a:lnTo>
                  <a:lnTo>
                    <a:pt x="74" y="37"/>
                  </a:lnTo>
                  <a:lnTo>
                    <a:pt x="73" y="29"/>
                  </a:lnTo>
                  <a:lnTo>
                    <a:pt x="71" y="22"/>
                  </a:lnTo>
                  <a:lnTo>
                    <a:pt x="68" y="15"/>
                  </a:lnTo>
                  <a:lnTo>
                    <a:pt x="64" y="10"/>
                  </a:lnTo>
                  <a:lnTo>
                    <a:pt x="57" y="6"/>
                  </a:lnTo>
                  <a:lnTo>
                    <a:pt x="51" y="3"/>
                  </a:lnTo>
                  <a:lnTo>
                    <a:pt x="45" y="1"/>
                  </a:lnTo>
                  <a:lnTo>
                    <a:pt x="37" y="0"/>
                  </a:lnTo>
                  <a:lnTo>
                    <a:pt x="30" y="1"/>
                  </a:lnTo>
                  <a:lnTo>
                    <a:pt x="23" y="3"/>
                  </a:lnTo>
                  <a:lnTo>
                    <a:pt x="17" y="6"/>
                  </a:lnTo>
                  <a:lnTo>
                    <a:pt x="11" y="10"/>
                  </a:lnTo>
                  <a:lnTo>
                    <a:pt x="7" y="15"/>
                  </a:lnTo>
                  <a:lnTo>
                    <a:pt x="3" y="22"/>
                  </a:lnTo>
                  <a:lnTo>
                    <a:pt x="1" y="29"/>
                  </a:lnTo>
                  <a:lnTo>
                    <a:pt x="0" y="37"/>
                  </a:lnTo>
                  <a:lnTo>
                    <a:pt x="1" y="44"/>
                  </a:lnTo>
                  <a:lnTo>
                    <a:pt x="3" y="50"/>
                  </a:lnTo>
                  <a:lnTo>
                    <a:pt x="7" y="57"/>
                  </a:lnTo>
                  <a:lnTo>
                    <a:pt x="11" y="63"/>
                  </a:lnTo>
                  <a:lnTo>
                    <a:pt x="17" y="67"/>
                  </a:lnTo>
                  <a:lnTo>
                    <a:pt x="23" y="70"/>
                  </a:lnTo>
                  <a:lnTo>
                    <a:pt x="30" y="73"/>
                  </a:lnTo>
                  <a:lnTo>
                    <a:pt x="37" y="74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" name="Freeform 24"/>
            <xdr:cNvSpPr>
              <a:spLocks/>
            </xdr:cNvSpPr>
          </xdr:nvSpPr>
          <xdr:spPr bwMode="auto">
            <a:xfrm>
              <a:off x="1156" y="207"/>
              <a:ext cx="13" cy="16"/>
            </a:xfrm>
            <a:custGeom>
              <a:avLst/>
              <a:gdLst>
                <a:gd name="T0" fmla="*/ 40 w 145"/>
                <a:gd name="T1" fmla="*/ 157 h 182"/>
                <a:gd name="T2" fmla="*/ 104 w 145"/>
                <a:gd name="T3" fmla="*/ 43 h 182"/>
                <a:gd name="T4" fmla="*/ 103 w 145"/>
                <a:gd name="T5" fmla="*/ 0 h 182"/>
                <a:gd name="T6" fmla="*/ 0 w 145"/>
                <a:gd name="T7" fmla="*/ 182 h 182"/>
                <a:gd name="T8" fmla="*/ 145 w 145"/>
                <a:gd name="T9" fmla="*/ 182 h 182"/>
                <a:gd name="T10" fmla="*/ 145 w 145"/>
                <a:gd name="T11" fmla="*/ 157 h 182"/>
                <a:gd name="T12" fmla="*/ 40 w 145"/>
                <a:gd name="T13" fmla="*/ 157 h 18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145" h="182">
                  <a:moveTo>
                    <a:pt x="40" y="157"/>
                  </a:moveTo>
                  <a:lnTo>
                    <a:pt x="104" y="43"/>
                  </a:lnTo>
                  <a:lnTo>
                    <a:pt x="103" y="0"/>
                  </a:lnTo>
                  <a:lnTo>
                    <a:pt x="0" y="182"/>
                  </a:lnTo>
                  <a:lnTo>
                    <a:pt x="145" y="182"/>
                  </a:lnTo>
                  <a:lnTo>
                    <a:pt x="145" y="157"/>
                  </a:lnTo>
                  <a:lnTo>
                    <a:pt x="40" y="15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" name="Freeform 25"/>
            <xdr:cNvSpPr>
              <a:spLocks/>
            </xdr:cNvSpPr>
          </xdr:nvSpPr>
          <xdr:spPr bwMode="auto">
            <a:xfrm>
              <a:off x="1119" y="254"/>
              <a:ext cx="92" cy="71"/>
            </a:xfrm>
            <a:custGeom>
              <a:avLst/>
              <a:gdLst>
                <a:gd name="T0" fmla="*/ 1000 w 1011"/>
                <a:gd name="T1" fmla="*/ 309 h 777"/>
                <a:gd name="T2" fmla="*/ 969 w 1011"/>
                <a:gd name="T3" fmla="*/ 349 h 777"/>
                <a:gd name="T4" fmla="*/ 934 w 1011"/>
                <a:gd name="T5" fmla="*/ 376 h 777"/>
                <a:gd name="T6" fmla="*/ 911 w 1011"/>
                <a:gd name="T7" fmla="*/ 391 h 777"/>
                <a:gd name="T8" fmla="*/ 965 w 1011"/>
                <a:gd name="T9" fmla="*/ 777 h 777"/>
                <a:gd name="T10" fmla="*/ 398 w 1011"/>
                <a:gd name="T11" fmla="*/ 164 h 777"/>
                <a:gd name="T12" fmla="*/ 386 w 1011"/>
                <a:gd name="T13" fmla="*/ 181 h 777"/>
                <a:gd name="T14" fmla="*/ 361 w 1011"/>
                <a:gd name="T15" fmla="*/ 220 h 777"/>
                <a:gd name="T16" fmla="*/ 329 w 1011"/>
                <a:gd name="T17" fmla="*/ 264 h 777"/>
                <a:gd name="T18" fmla="*/ 305 w 1011"/>
                <a:gd name="T19" fmla="*/ 297 h 777"/>
                <a:gd name="T20" fmla="*/ 286 w 1011"/>
                <a:gd name="T21" fmla="*/ 316 h 777"/>
                <a:gd name="T22" fmla="*/ 261 w 1011"/>
                <a:gd name="T23" fmla="*/ 335 h 777"/>
                <a:gd name="T24" fmla="*/ 230 w 1011"/>
                <a:gd name="T25" fmla="*/ 350 h 777"/>
                <a:gd name="T26" fmla="*/ 191 w 1011"/>
                <a:gd name="T27" fmla="*/ 358 h 777"/>
                <a:gd name="T28" fmla="*/ 170 w 1011"/>
                <a:gd name="T29" fmla="*/ 358 h 777"/>
                <a:gd name="T30" fmla="*/ 145 w 1011"/>
                <a:gd name="T31" fmla="*/ 355 h 777"/>
                <a:gd name="T32" fmla="*/ 115 w 1011"/>
                <a:gd name="T33" fmla="*/ 349 h 777"/>
                <a:gd name="T34" fmla="*/ 86 w 1011"/>
                <a:gd name="T35" fmla="*/ 340 h 777"/>
                <a:gd name="T36" fmla="*/ 57 w 1011"/>
                <a:gd name="T37" fmla="*/ 332 h 777"/>
                <a:gd name="T38" fmla="*/ 33 w 1011"/>
                <a:gd name="T39" fmla="*/ 325 h 777"/>
                <a:gd name="T40" fmla="*/ 13 w 1011"/>
                <a:gd name="T41" fmla="*/ 317 h 777"/>
                <a:gd name="T42" fmla="*/ 1 w 1011"/>
                <a:gd name="T43" fmla="*/ 313 h 777"/>
                <a:gd name="T44" fmla="*/ 12 w 1011"/>
                <a:gd name="T45" fmla="*/ 226 h 777"/>
                <a:gd name="T46" fmla="*/ 38 w 1011"/>
                <a:gd name="T47" fmla="*/ 231 h 777"/>
                <a:gd name="T48" fmla="*/ 67 w 1011"/>
                <a:gd name="T49" fmla="*/ 237 h 777"/>
                <a:gd name="T50" fmla="*/ 95 w 1011"/>
                <a:gd name="T51" fmla="*/ 241 h 777"/>
                <a:gd name="T52" fmla="*/ 123 w 1011"/>
                <a:gd name="T53" fmla="*/ 246 h 777"/>
                <a:gd name="T54" fmla="*/ 147 w 1011"/>
                <a:gd name="T55" fmla="*/ 249 h 777"/>
                <a:gd name="T56" fmla="*/ 167 w 1011"/>
                <a:gd name="T57" fmla="*/ 253 h 777"/>
                <a:gd name="T58" fmla="*/ 180 w 1011"/>
                <a:gd name="T59" fmla="*/ 254 h 777"/>
                <a:gd name="T60" fmla="*/ 191 w 1011"/>
                <a:gd name="T61" fmla="*/ 255 h 777"/>
                <a:gd name="T62" fmla="*/ 202 w 1011"/>
                <a:gd name="T63" fmla="*/ 254 h 777"/>
                <a:gd name="T64" fmla="*/ 218 w 1011"/>
                <a:gd name="T65" fmla="*/ 234 h 777"/>
                <a:gd name="T66" fmla="*/ 235 w 1011"/>
                <a:gd name="T67" fmla="*/ 200 h 777"/>
                <a:gd name="T68" fmla="*/ 240 w 1011"/>
                <a:gd name="T69" fmla="*/ 188 h 777"/>
                <a:gd name="T70" fmla="*/ 253 w 1011"/>
                <a:gd name="T71" fmla="*/ 162 h 777"/>
                <a:gd name="T72" fmla="*/ 277 w 1011"/>
                <a:gd name="T73" fmla="*/ 118 h 777"/>
                <a:gd name="T74" fmla="*/ 309 w 1011"/>
                <a:gd name="T75" fmla="*/ 73 h 777"/>
                <a:gd name="T76" fmla="*/ 333 w 1011"/>
                <a:gd name="T77" fmla="*/ 46 h 777"/>
                <a:gd name="T78" fmla="*/ 352 w 1011"/>
                <a:gd name="T79" fmla="*/ 31 h 777"/>
                <a:gd name="T80" fmla="*/ 377 w 1011"/>
                <a:gd name="T81" fmla="*/ 15 h 777"/>
                <a:gd name="T82" fmla="*/ 403 w 1011"/>
                <a:gd name="T83" fmla="*/ 3 h 777"/>
                <a:gd name="T84" fmla="*/ 505 w 1011"/>
                <a:gd name="T85" fmla="*/ 0 h 777"/>
                <a:gd name="T86" fmla="*/ 735 w 1011"/>
                <a:gd name="T87" fmla="*/ 0 h 777"/>
                <a:gd name="T88" fmla="*/ 828 w 1011"/>
                <a:gd name="T89" fmla="*/ 1 h 777"/>
                <a:gd name="T90" fmla="*/ 859 w 1011"/>
                <a:gd name="T91" fmla="*/ 16 h 777"/>
                <a:gd name="T92" fmla="*/ 891 w 1011"/>
                <a:gd name="T93" fmla="*/ 42 h 777"/>
                <a:gd name="T94" fmla="*/ 921 w 1011"/>
                <a:gd name="T95" fmla="*/ 77 h 777"/>
                <a:gd name="T96" fmla="*/ 947 w 1011"/>
                <a:gd name="T97" fmla="*/ 115 h 777"/>
                <a:gd name="T98" fmla="*/ 970 w 1011"/>
                <a:gd name="T99" fmla="*/ 150 h 777"/>
                <a:gd name="T100" fmla="*/ 986 w 1011"/>
                <a:gd name="T101" fmla="*/ 179 h 777"/>
                <a:gd name="T102" fmla="*/ 996 w 1011"/>
                <a:gd name="T103" fmla="*/ 196 h 777"/>
                <a:gd name="T104" fmla="*/ 1000 w 1011"/>
                <a:gd name="T105" fmla="*/ 206 h 777"/>
                <a:gd name="T106" fmla="*/ 1011 w 1011"/>
                <a:gd name="T107" fmla="*/ 256 h 7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011" h="777">
                  <a:moveTo>
                    <a:pt x="1008" y="285"/>
                  </a:moveTo>
                  <a:lnTo>
                    <a:pt x="1000" y="309"/>
                  </a:lnTo>
                  <a:lnTo>
                    <a:pt x="986" y="330"/>
                  </a:lnTo>
                  <a:lnTo>
                    <a:pt x="969" y="349"/>
                  </a:lnTo>
                  <a:lnTo>
                    <a:pt x="951" y="364"/>
                  </a:lnTo>
                  <a:lnTo>
                    <a:pt x="934" y="376"/>
                  </a:lnTo>
                  <a:lnTo>
                    <a:pt x="921" y="386"/>
                  </a:lnTo>
                  <a:lnTo>
                    <a:pt x="911" y="391"/>
                  </a:lnTo>
                  <a:lnTo>
                    <a:pt x="907" y="393"/>
                  </a:lnTo>
                  <a:lnTo>
                    <a:pt x="965" y="777"/>
                  </a:lnTo>
                  <a:lnTo>
                    <a:pt x="286" y="777"/>
                  </a:lnTo>
                  <a:lnTo>
                    <a:pt x="398" y="164"/>
                  </a:lnTo>
                  <a:lnTo>
                    <a:pt x="395" y="168"/>
                  </a:lnTo>
                  <a:lnTo>
                    <a:pt x="386" y="181"/>
                  </a:lnTo>
                  <a:lnTo>
                    <a:pt x="375" y="199"/>
                  </a:lnTo>
                  <a:lnTo>
                    <a:pt x="361" y="220"/>
                  </a:lnTo>
                  <a:lnTo>
                    <a:pt x="345" y="242"/>
                  </a:lnTo>
                  <a:lnTo>
                    <a:pt x="329" y="264"/>
                  </a:lnTo>
                  <a:lnTo>
                    <a:pt x="315" y="283"/>
                  </a:lnTo>
                  <a:lnTo>
                    <a:pt x="305" y="297"/>
                  </a:lnTo>
                  <a:lnTo>
                    <a:pt x="296" y="307"/>
                  </a:lnTo>
                  <a:lnTo>
                    <a:pt x="286" y="316"/>
                  </a:lnTo>
                  <a:lnTo>
                    <a:pt x="274" y="326"/>
                  </a:lnTo>
                  <a:lnTo>
                    <a:pt x="261" y="335"/>
                  </a:lnTo>
                  <a:lnTo>
                    <a:pt x="245" y="344"/>
                  </a:lnTo>
                  <a:lnTo>
                    <a:pt x="230" y="350"/>
                  </a:lnTo>
                  <a:lnTo>
                    <a:pt x="210" y="355"/>
                  </a:lnTo>
                  <a:lnTo>
                    <a:pt x="191" y="358"/>
                  </a:lnTo>
                  <a:lnTo>
                    <a:pt x="182" y="358"/>
                  </a:lnTo>
                  <a:lnTo>
                    <a:pt x="170" y="358"/>
                  </a:lnTo>
                  <a:lnTo>
                    <a:pt x="158" y="357"/>
                  </a:lnTo>
                  <a:lnTo>
                    <a:pt x="145" y="355"/>
                  </a:lnTo>
                  <a:lnTo>
                    <a:pt x="130" y="352"/>
                  </a:lnTo>
                  <a:lnTo>
                    <a:pt x="115" y="349"/>
                  </a:lnTo>
                  <a:lnTo>
                    <a:pt x="100" y="345"/>
                  </a:lnTo>
                  <a:lnTo>
                    <a:pt x="86" y="340"/>
                  </a:lnTo>
                  <a:lnTo>
                    <a:pt x="72" y="336"/>
                  </a:lnTo>
                  <a:lnTo>
                    <a:pt x="57" y="332"/>
                  </a:lnTo>
                  <a:lnTo>
                    <a:pt x="44" y="329"/>
                  </a:lnTo>
                  <a:lnTo>
                    <a:pt x="33" y="325"/>
                  </a:lnTo>
                  <a:lnTo>
                    <a:pt x="22" y="320"/>
                  </a:lnTo>
                  <a:lnTo>
                    <a:pt x="13" y="317"/>
                  </a:lnTo>
                  <a:lnTo>
                    <a:pt x="6" y="315"/>
                  </a:lnTo>
                  <a:lnTo>
                    <a:pt x="1" y="313"/>
                  </a:lnTo>
                  <a:lnTo>
                    <a:pt x="0" y="224"/>
                  </a:lnTo>
                  <a:lnTo>
                    <a:pt x="12" y="226"/>
                  </a:lnTo>
                  <a:lnTo>
                    <a:pt x="24" y="228"/>
                  </a:lnTo>
                  <a:lnTo>
                    <a:pt x="38" y="231"/>
                  </a:lnTo>
                  <a:lnTo>
                    <a:pt x="53" y="234"/>
                  </a:lnTo>
                  <a:lnTo>
                    <a:pt x="67" y="237"/>
                  </a:lnTo>
                  <a:lnTo>
                    <a:pt x="81" y="239"/>
                  </a:lnTo>
                  <a:lnTo>
                    <a:pt x="95" y="241"/>
                  </a:lnTo>
                  <a:lnTo>
                    <a:pt x="110" y="243"/>
                  </a:lnTo>
                  <a:lnTo>
                    <a:pt x="123" y="246"/>
                  </a:lnTo>
                  <a:lnTo>
                    <a:pt x="135" y="247"/>
                  </a:lnTo>
                  <a:lnTo>
                    <a:pt x="147" y="249"/>
                  </a:lnTo>
                  <a:lnTo>
                    <a:pt x="158" y="252"/>
                  </a:lnTo>
                  <a:lnTo>
                    <a:pt x="167" y="253"/>
                  </a:lnTo>
                  <a:lnTo>
                    <a:pt x="175" y="254"/>
                  </a:lnTo>
                  <a:lnTo>
                    <a:pt x="180" y="254"/>
                  </a:lnTo>
                  <a:lnTo>
                    <a:pt x="183" y="254"/>
                  </a:lnTo>
                  <a:lnTo>
                    <a:pt x="191" y="255"/>
                  </a:lnTo>
                  <a:lnTo>
                    <a:pt x="197" y="256"/>
                  </a:lnTo>
                  <a:lnTo>
                    <a:pt x="202" y="254"/>
                  </a:lnTo>
                  <a:lnTo>
                    <a:pt x="209" y="246"/>
                  </a:lnTo>
                  <a:lnTo>
                    <a:pt x="218" y="234"/>
                  </a:lnTo>
                  <a:lnTo>
                    <a:pt x="227" y="216"/>
                  </a:lnTo>
                  <a:lnTo>
                    <a:pt x="235" y="200"/>
                  </a:lnTo>
                  <a:lnTo>
                    <a:pt x="238" y="192"/>
                  </a:lnTo>
                  <a:lnTo>
                    <a:pt x="240" y="188"/>
                  </a:lnTo>
                  <a:lnTo>
                    <a:pt x="245" y="178"/>
                  </a:lnTo>
                  <a:lnTo>
                    <a:pt x="253" y="162"/>
                  </a:lnTo>
                  <a:lnTo>
                    <a:pt x="264" y="142"/>
                  </a:lnTo>
                  <a:lnTo>
                    <a:pt x="277" y="118"/>
                  </a:lnTo>
                  <a:lnTo>
                    <a:pt x="292" y="95"/>
                  </a:lnTo>
                  <a:lnTo>
                    <a:pt x="309" y="73"/>
                  </a:lnTo>
                  <a:lnTo>
                    <a:pt x="327" y="53"/>
                  </a:lnTo>
                  <a:lnTo>
                    <a:pt x="333" y="46"/>
                  </a:lnTo>
                  <a:lnTo>
                    <a:pt x="342" y="39"/>
                  </a:lnTo>
                  <a:lnTo>
                    <a:pt x="352" y="31"/>
                  </a:lnTo>
                  <a:lnTo>
                    <a:pt x="365" y="23"/>
                  </a:lnTo>
                  <a:lnTo>
                    <a:pt x="377" y="15"/>
                  </a:lnTo>
                  <a:lnTo>
                    <a:pt x="390" y="8"/>
                  </a:lnTo>
                  <a:lnTo>
                    <a:pt x="403" y="3"/>
                  </a:lnTo>
                  <a:lnTo>
                    <a:pt x="415" y="0"/>
                  </a:lnTo>
                  <a:lnTo>
                    <a:pt x="505" y="0"/>
                  </a:lnTo>
                  <a:lnTo>
                    <a:pt x="604" y="295"/>
                  </a:lnTo>
                  <a:lnTo>
                    <a:pt x="735" y="0"/>
                  </a:lnTo>
                  <a:lnTo>
                    <a:pt x="813" y="0"/>
                  </a:lnTo>
                  <a:lnTo>
                    <a:pt x="828" y="1"/>
                  </a:lnTo>
                  <a:lnTo>
                    <a:pt x="843" y="6"/>
                  </a:lnTo>
                  <a:lnTo>
                    <a:pt x="859" y="16"/>
                  </a:lnTo>
                  <a:lnTo>
                    <a:pt x="875" y="27"/>
                  </a:lnTo>
                  <a:lnTo>
                    <a:pt x="891" y="42"/>
                  </a:lnTo>
                  <a:lnTo>
                    <a:pt x="906" y="59"/>
                  </a:lnTo>
                  <a:lnTo>
                    <a:pt x="921" y="77"/>
                  </a:lnTo>
                  <a:lnTo>
                    <a:pt x="934" y="96"/>
                  </a:lnTo>
                  <a:lnTo>
                    <a:pt x="947" y="115"/>
                  </a:lnTo>
                  <a:lnTo>
                    <a:pt x="960" y="133"/>
                  </a:lnTo>
                  <a:lnTo>
                    <a:pt x="970" y="150"/>
                  </a:lnTo>
                  <a:lnTo>
                    <a:pt x="979" y="166"/>
                  </a:lnTo>
                  <a:lnTo>
                    <a:pt x="986" y="179"/>
                  </a:lnTo>
                  <a:lnTo>
                    <a:pt x="993" y="189"/>
                  </a:lnTo>
                  <a:lnTo>
                    <a:pt x="996" y="196"/>
                  </a:lnTo>
                  <a:lnTo>
                    <a:pt x="997" y="198"/>
                  </a:lnTo>
                  <a:lnTo>
                    <a:pt x="1000" y="206"/>
                  </a:lnTo>
                  <a:lnTo>
                    <a:pt x="1006" y="227"/>
                  </a:lnTo>
                  <a:lnTo>
                    <a:pt x="1011" y="256"/>
                  </a:lnTo>
                  <a:lnTo>
                    <a:pt x="1008" y="285"/>
                  </a:lnTo>
                  <a:close/>
                </a:path>
              </a:pathLst>
            </a:custGeom>
            <a:solidFill>
              <a:srgbClr val="DD7A2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" name="Freeform 26"/>
            <xdr:cNvSpPr>
              <a:spLocks/>
            </xdr:cNvSpPr>
          </xdr:nvSpPr>
          <xdr:spPr bwMode="auto">
            <a:xfrm>
              <a:off x="1103" y="268"/>
              <a:ext cx="14" cy="12"/>
            </a:xfrm>
            <a:custGeom>
              <a:avLst/>
              <a:gdLst>
                <a:gd name="T0" fmla="*/ 150 w 150"/>
                <a:gd name="T1" fmla="*/ 66 h 132"/>
                <a:gd name="T2" fmla="*/ 143 w 150"/>
                <a:gd name="T3" fmla="*/ 54 h 132"/>
                <a:gd name="T4" fmla="*/ 135 w 150"/>
                <a:gd name="T5" fmla="*/ 42 h 132"/>
                <a:gd name="T6" fmla="*/ 126 w 150"/>
                <a:gd name="T7" fmla="*/ 31 h 132"/>
                <a:gd name="T8" fmla="*/ 118 w 150"/>
                <a:gd name="T9" fmla="*/ 20 h 132"/>
                <a:gd name="T10" fmla="*/ 109 w 150"/>
                <a:gd name="T11" fmla="*/ 12 h 132"/>
                <a:gd name="T12" fmla="*/ 102 w 150"/>
                <a:gd name="T13" fmla="*/ 4 h 132"/>
                <a:gd name="T14" fmla="*/ 96 w 150"/>
                <a:gd name="T15" fmla="*/ 0 h 132"/>
                <a:gd name="T16" fmla="*/ 92 w 150"/>
                <a:gd name="T17" fmla="*/ 0 h 132"/>
                <a:gd name="T18" fmla="*/ 90 w 150"/>
                <a:gd name="T19" fmla="*/ 11 h 132"/>
                <a:gd name="T20" fmla="*/ 96 w 150"/>
                <a:gd name="T21" fmla="*/ 31 h 132"/>
                <a:gd name="T22" fmla="*/ 103 w 150"/>
                <a:gd name="T23" fmla="*/ 50 h 132"/>
                <a:gd name="T24" fmla="*/ 107 w 150"/>
                <a:gd name="T25" fmla="*/ 58 h 132"/>
                <a:gd name="T26" fmla="*/ 0 w 150"/>
                <a:gd name="T27" fmla="*/ 59 h 132"/>
                <a:gd name="T28" fmla="*/ 14 w 150"/>
                <a:gd name="T29" fmla="*/ 132 h 132"/>
                <a:gd name="T30" fmla="*/ 150 w 150"/>
                <a:gd name="T31" fmla="*/ 132 h 132"/>
                <a:gd name="T32" fmla="*/ 150 w 150"/>
                <a:gd name="T33" fmla="*/ 66 h 1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50" h="132">
                  <a:moveTo>
                    <a:pt x="150" y="66"/>
                  </a:moveTo>
                  <a:lnTo>
                    <a:pt x="143" y="54"/>
                  </a:lnTo>
                  <a:lnTo>
                    <a:pt x="135" y="42"/>
                  </a:lnTo>
                  <a:lnTo>
                    <a:pt x="126" y="31"/>
                  </a:lnTo>
                  <a:lnTo>
                    <a:pt x="118" y="20"/>
                  </a:lnTo>
                  <a:lnTo>
                    <a:pt x="109" y="12"/>
                  </a:lnTo>
                  <a:lnTo>
                    <a:pt x="102" y="4"/>
                  </a:lnTo>
                  <a:lnTo>
                    <a:pt x="96" y="0"/>
                  </a:lnTo>
                  <a:lnTo>
                    <a:pt x="92" y="0"/>
                  </a:lnTo>
                  <a:lnTo>
                    <a:pt x="90" y="11"/>
                  </a:lnTo>
                  <a:lnTo>
                    <a:pt x="96" y="31"/>
                  </a:lnTo>
                  <a:lnTo>
                    <a:pt x="103" y="50"/>
                  </a:lnTo>
                  <a:lnTo>
                    <a:pt x="107" y="58"/>
                  </a:lnTo>
                  <a:lnTo>
                    <a:pt x="0" y="59"/>
                  </a:lnTo>
                  <a:lnTo>
                    <a:pt x="14" y="132"/>
                  </a:lnTo>
                  <a:lnTo>
                    <a:pt x="150" y="132"/>
                  </a:lnTo>
                  <a:lnTo>
                    <a:pt x="150" y="66"/>
                  </a:lnTo>
                  <a:close/>
                </a:path>
              </a:pathLst>
            </a:custGeom>
            <a:solidFill>
              <a:srgbClr val="AFAA7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" name="Freeform 27"/>
            <xdr:cNvSpPr>
              <a:spLocks/>
            </xdr:cNvSpPr>
          </xdr:nvSpPr>
          <xdr:spPr bwMode="auto">
            <a:xfrm>
              <a:off x="1185" y="197"/>
              <a:ext cx="14" cy="16"/>
            </a:xfrm>
            <a:custGeom>
              <a:avLst/>
              <a:gdLst>
                <a:gd name="T0" fmla="*/ 74 w 148"/>
                <a:gd name="T1" fmla="*/ 169 h 169"/>
                <a:gd name="T2" fmla="*/ 89 w 148"/>
                <a:gd name="T3" fmla="*/ 167 h 169"/>
                <a:gd name="T4" fmla="*/ 103 w 148"/>
                <a:gd name="T5" fmla="*/ 163 h 169"/>
                <a:gd name="T6" fmla="*/ 115 w 148"/>
                <a:gd name="T7" fmla="*/ 155 h 169"/>
                <a:gd name="T8" fmla="*/ 127 w 148"/>
                <a:gd name="T9" fmla="*/ 144 h 169"/>
                <a:gd name="T10" fmla="*/ 136 w 148"/>
                <a:gd name="T11" fmla="*/ 132 h 169"/>
                <a:gd name="T12" fmla="*/ 143 w 148"/>
                <a:gd name="T13" fmla="*/ 118 h 169"/>
                <a:gd name="T14" fmla="*/ 147 w 148"/>
                <a:gd name="T15" fmla="*/ 102 h 169"/>
                <a:gd name="T16" fmla="*/ 148 w 148"/>
                <a:gd name="T17" fmla="*/ 85 h 169"/>
                <a:gd name="T18" fmla="*/ 147 w 148"/>
                <a:gd name="T19" fmla="*/ 68 h 169"/>
                <a:gd name="T20" fmla="*/ 143 w 148"/>
                <a:gd name="T21" fmla="*/ 52 h 169"/>
                <a:gd name="T22" fmla="*/ 136 w 148"/>
                <a:gd name="T23" fmla="*/ 37 h 169"/>
                <a:gd name="T24" fmla="*/ 127 w 148"/>
                <a:gd name="T25" fmla="*/ 25 h 169"/>
                <a:gd name="T26" fmla="*/ 115 w 148"/>
                <a:gd name="T27" fmla="*/ 15 h 169"/>
                <a:gd name="T28" fmla="*/ 103 w 148"/>
                <a:gd name="T29" fmla="*/ 7 h 169"/>
                <a:gd name="T30" fmla="*/ 89 w 148"/>
                <a:gd name="T31" fmla="*/ 2 h 169"/>
                <a:gd name="T32" fmla="*/ 74 w 148"/>
                <a:gd name="T33" fmla="*/ 0 h 169"/>
                <a:gd name="T34" fmla="*/ 59 w 148"/>
                <a:gd name="T35" fmla="*/ 2 h 169"/>
                <a:gd name="T36" fmla="*/ 46 w 148"/>
                <a:gd name="T37" fmla="*/ 7 h 169"/>
                <a:gd name="T38" fmla="*/ 33 w 148"/>
                <a:gd name="T39" fmla="*/ 15 h 169"/>
                <a:gd name="T40" fmla="*/ 21 w 148"/>
                <a:gd name="T41" fmla="*/ 25 h 169"/>
                <a:gd name="T42" fmla="*/ 13 w 148"/>
                <a:gd name="T43" fmla="*/ 37 h 169"/>
                <a:gd name="T44" fmla="*/ 5 w 148"/>
                <a:gd name="T45" fmla="*/ 52 h 169"/>
                <a:gd name="T46" fmla="*/ 1 w 148"/>
                <a:gd name="T47" fmla="*/ 68 h 169"/>
                <a:gd name="T48" fmla="*/ 0 w 148"/>
                <a:gd name="T49" fmla="*/ 85 h 169"/>
                <a:gd name="T50" fmla="*/ 1 w 148"/>
                <a:gd name="T51" fmla="*/ 102 h 169"/>
                <a:gd name="T52" fmla="*/ 5 w 148"/>
                <a:gd name="T53" fmla="*/ 118 h 169"/>
                <a:gd name="T54" fmla="*/ 13 w 148"/>
                <a:gd name="T55" fmla="*/ 132 h 169"/>
                <a:gd name="T56" fmla="*/ 21 w 148"/>
                <a:gd name="T57" fmla="*/ 144 h 169"/>
                <a:gd name="T58" fmla="*/ 33 w 148"/>
                <a:gd name="T59" fmla="*/ 155 h 169"/>
                <a:gd name="T60" fmla="*/ 46 w 148"/>
                <a:gd name="T61" fmla="*/ 163 h 169"/>
                <a:gd name="T62" fmla="*/ 59 w 148"/>
                <a:gd name="T63" fmla="*/ 167 h 169"/>
                <a:gd name="T64" fmla="*/ 74 w 148"/>
                <a:gd name="T65" fmla="*/ 169 h 1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</a:cxnLst>
              <a:rect l="0" t="0" r="r" b="b"/>
              <a:pathLst>
                <a:path w="148" h="169">
                  <a:moveTo>
                    <a:pt x="74" y="169"/>
                  </a:moveTo>
                  <a:lnTo>
                    <a:pt x="89" y="167"/>
                  </a:lnTo>
                  <a:lnTo>
                    <a:pt x="103" y="163"/>
                  </a:lnTo>
                  <a:lnTo>
                    <a:pt x="115" y="155"/>
                  </a:lnTo>
                  <a:lnTo>
                    <a:pt x="127" y="144"/>
                  </a:lnTo>
                  <a:lnTo>
                    <a:pt x="136" y="132"/>
                  </a:lnTo>
                  <a:lnTo>
                    <a:pt x="143" y="118"/>
                  </a:lnTo>
                  <a:lnTo>
                    <a:pt x="147" y="102"/>
                  </a:lnTo>
                  <a:lnTo>
                    <a:pt x="148" y="85"/>
                  </a:lnTo>
                  <a:lnTo>
                    <a:pt x="147" y="68"/>
                  </a:lnTo>
                  <a:lnTo>
                    <a:pt x="143" y="52"/>
                  </a:lnTo>
                  <a:lnTo>
                    <a:pt x="136" y="37"/>
                  </a:lnTo>
                  <a:lnTo>
                    <a:pt x="127" y="25"/>
                  </a:lnTo>
                  <a:lnTo>
                    <a:pt x="115" y="15"/>
                  </a:lnTo>
                  <a:lnTo>
                    <a:pt x="103" y="7"/>
                  </a:lnTo>
                  <a:lnTo>
                    <a:pt x="89" y="2"/>
                  </a:lnTo>
                  <a:lnTo>
                    <a:pt x="74" y="0"/>
                  </a:lnTo>
                  <a:lnTo>
                    <a:pt x="59" y="2"/>
                  </a:lnTo>
                  <a:lnTo>
                    <a:pt x="46" y="7"/>
                  </a:lnTo>
                  <a:lnTo>
                    <a:pt x="33" y="15"/>
                  </a:lnTo>
                  <a:lnTo>
                    <a:pt x="21" y="25"/>
                  </a:lnTo>
                  <a:lnTo>
                    <a:pt x="13" y="37"/>
                  </a:lnTo>
                  <a:lnTo>
                    <a:pt x="5" y="52"/>
                  </a:lnTo>
                  <a:lnTo>
                    <a:pt x="1" y="68"/>
                  </a:lnTo>
                  <a:lnTo>
                    <a:pt x="0" y="85"/>
                  </a:lnTo>
                  <a:lnTo>
                    <a:pt x="1" y="102"/>
                  </a:lnTo>
                  <a:lnTo>
                    <a:pt x="5" y="118"/>
                  </a:lnTo>
                  <a:lnTo>
                    <a:pt x="13" y="132"/>
                  </a:lnTo>
                  <a:lnTo>
                    <a:pt x="21" y="144"/>
                  </a:lnTo>
                  <a:lnTo>
                    <a:pt x="33" y="155"/>
                  </a:lnTo>
                  <a:lnTo>
                    <a:pt x="46" y="163"/>
                  </a:lnTo>
                  <a:lnTo>
                    <a:pt x="59" y="167"/>
                  </a:lnTo>
                  <a:lnTo>
                    <a:pt x="74" y="169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" name="Rectangle 28"/>
            <xdr:cNvSpPr>
              <a:spLocks noChangeArrowheads="1"/>
            </xdr:cNvSpPr>
          </xdr:nvSpPr>
          <xdr:spPr bwMode="auto">
            <a:xfrm>
              <a:off x="1188" y="208"/>
              <a:ext cx="4" cy="9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23" name="Freeform 29"/>
            <xdr:cNvSpPr>
              <a:spLocks/>
            </xdr:cNvSpPr>
          </xdr:nvSpPr>
          <xdr:spPr bwMode="auto">
            <a:xfrm>
              <a:off x="1157" y="252"/>
              <a:ext cx="36" cy="74"/>
            </a:xfrm>
            <a:custGeom>
              <a:avLst/>
              <a:gdLst>
                <a:gd name="T0" fmla="*/ 347 w 399"/>
                <a:gd name="T1" fmla="*/ 92 h 814"/>
                <a:gd name="T2" fmla="*/ 399 w 399"/>
                <a:gd name="T3" fmla="*/ 56 h 814"/>
                <a:gd name="T4" fmla="*/ 357 w 399"/>
                <a:gd name="T5" fmla="*/ 5 h 814"/>
                <a:gd name="T6" fmla="*/ 330 w 399"/>
                <a:gd name="T7" fmla="*/ 5 h 814"/>
                <a:gd name="T8" fmla="*/ 366 w 399"/>
                <a:gd name="T9" fmla="*/ 51 h 814"/>
                <a:gd name="T10" fmla="*/ 315 w 399"/>
                <a:gd name="T11" fmla="*/ 88 h 814"/>
                <a:gd name="T12" fmla="*/ 316 w 399"/>
                <a:gd name="T13" fmla="*/ 90 h 814"/>
                <a:gd name="T14" fmla="*/ 321 w 399"/>
                <a:gd name="T15" fmla="*/ 94 h 814"/>
                <a:gd name="T16" fmla="*/ 326 w 399"/>
                <a:gd name="T17" fmla="*/ 100 h 814"/>
                <a:gd name="T18" fmla="*/ 332 w 399"/>
                <a:gd name="T19" fmla="*/ 107 h 814"/>
                <a:gd name="T20" fmla="*/ 339 w 399"/>
                <a:gd name="T21" fmla="*/ 114 h 814"/>
                <a:gd name="T22" fmla="*/ 344 w 399"/>
                <a:gd name="T23" fmla="*/ 120 h 814"/>
                <a:gd name="T24" fmla="*/ 347 w 399"/>
                <a:gd name="T25" fmla="*/ 125 h 814"/>
                <a:gd name="T26" fmla="*/ 348 w 399"/>
                <a:gd name="T27" fmla="*/ 126 h 814"/>
                <a:gd name="T28" fmla="*/ 173 w 399"/>
                <a:gd name="T29" fmla="*/ 231 h 814"/>
                <a:gd name="T30" fmla="*/ 49 w 399"/>
                <a:gd name="T31" fmla="*/ 124 h 814"/>
                <a:gd name="T32" fmla="*/ 77 w 399"/>
                <a:gd name="T33" fmla="*/ 87 h 814"/>
                <a:gd name="T34" fmla="*/ 31 w 399"/>
                <a:gd name="T35" fmla="*/ 52 h 814"/>
                <a:gd name="T36" fmla="*/ 58 w 399"/>
                <a:gd name="T37" fmla="*/ 0 h 814"/>
                <a:gd name="T38" fmla="*/ 34 w 399"/>
                <a:gd name="T39" fmla="*/ 2 h 814"/>
                <a:gd name="T40" fmla="*/ 0 w 399"/>
                <a:gd name="T41" fmla="*/ 57 h 814"/>
                <a:gd name="T42" fmla="*/ 48 w 399"/>
                <a:gd name="T43" fmla="*/ 91 h 814"/>
                <a:gd name="T44" fmla="*/ 12 w 399"/>
                <a:gd name="T45" fmla="*/ 128 h 814"/>
                <a:gd name="T46" fmla="*/ 157 w 399"/>
                <a:gd name="T47" fmla="*/ 249 h 814"/>
                <a:gd name="T48" fmla="*/ 157 w 399"/>
                <a:gd name="T49" fmla="*/ 814 h 814"/>
                <a:gd name="T50" fmla="*/ 188 w 399"/>
                <a:gd name="T51" fmla="*/ 814 h 814"/>
                <a:gd name="T52" fmla="*/ 188 w 399"/>
                <a:gd name="T53" fmla="*/ 254 h 814"/>
                <a:gd name="T54" fmla="*/ 199 w 399"/>
                <a:gd name="T55" fmla="*/ 247 h 814"/>
                <a:gd name="T56" fmla="*/ 212 w 399"/>
                <a:gd name="T57" fmla="*/ 240 h 814"/>
                <a:gd name="T58" fmla="*/ 225 w 399"/>
                <a:gd name="T59" fmla="*/ 233 h 814"/>
                <a:gd name="T60" fmla="*/ 240 w 399"/>
                <a:gd name="T61" fmla="*/ 223 h 814"/>
                <a:gd name="T62" fmla="*/ 257 w 399"/>
                <a:gd name="T63" fmla="*/ 213 h 814"/>
                <a:gd name="T64" fmla="*/ 273 w 399"/>
                <a:gd name="T65" fmla="*/ 204 h 814"/>
                <a:gd name="T66" fmla="*/ 290 w 399"/>
                <a:gd name="T67" fmla="*/ 193 h 814"/>
                <a:gd name="T68" fmla="*/ 307 w 399"/>
                <a:gd name="T69" fmla="*/ 184 h 814"/>
                <a:gd name="T70" fmla="*/ 322 w 399"/>
                <a:gd name="T71" fmla="*/ 174 h 814"/>
                <a:gd name="T72" fmla="*/ 337 w 399"/>
                <a:gd name="T73" fmla="*/ 165 h 814"/>
                <a:gd name="T74" fmla="*/ 350 w 399"/>
                <a:gd name="T75" fmla="*/ 157 h 814"/>
                <a:gd name="T76" fmla="*/ 363 w 399"/>
                <a:gd name="T77" fmla="*/ 150 h 814"/>
                <a:gd name="T78" fmla="*/ 373 w 399"/>
                <a:gd name="T79" fmla="*/ 144 h 814"/>
                <a:gd name="T80" fmla="*/ 380 w 399"/>
                <a:gd name="T81" fmla="*/ 139 h 814"/>
                <a:gd name="T82" fmla="*/ 384 w 399"/>
                <a:gd name="T83" fmla="*/ 136 h 814"/>
                <a:gd name="T84" fmla="*/ 386 w 399"/>
                <a:gd name="T85" fmla="*/ 135 h 814"/>
                <a:gd name="T86" fmla="*/ 347 w 399"/>
                <a:gd name="T87" fmla="*/ 92 h 8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</a:cxnLst>
              <a:rect l="0" t="0" r="r" b="b"/>
              <a:pathLst>
                <a:path w="399" h="814">
                  <a:moveTo>
                    <a:pt x="347" y="92"/>
                  </a:moveTo>
                  <a:lnTo>
                    <a:pt x="399" y="56"/>
                  </a:lnTo>
                  <a:lnTo>
                    <a:pt x="357" y="5"/>
                  </a:lnTo>
                  <a:lnTo>
                    <a:pt x="330" y="5"/>
                  </a:lnTo>
                  <a:lnTo>
                    <a:pt x="366" y="51"/>
                  </a:lnTo>
                  <a:lnTo>
                    <a:pt x="315" y="88"/>
                  </a:lnTo>
                  <a:lnTo>
                    <a:pt x="316" y="90"/>
                  </a:lnTo>
                  <a:lnTo>
                    <a:pt x="321" y="94"/>
                  </a:lnTo>
                  <a:lnTo>
                    <a:pt x="326" y="100"/>
                  </a:lnTo>
                  <a:lnTo>
                    <a:pt x="332" y="107"/>
                  </a:lnTo>
                  <a:lnTo>
                    <a:pt x="339" y="114"/>
                  </a:lnTo>
                  <a:lnTo>
                    <a:pt x="344" y="120"/>
                  </a:lnTo>
                  <a:lnTo>
                    <a:pt x="347" y="125"/>
                  </a:lnTo>
                  <a:lnTo>
                    <a:pt x="348" y="126"/>
                  </a:lnTo>
                  <a:lnTo>
                    <a:pt x="173" y="231"/>
                  </a:lnTo>
                  <a:lnTo>
                    <a:pt x="49" y="124"/>
                  </a:lnTo>
                  <a:lnTo>
                    <a:pt x="77" y="87"/>
                  </a:lnTo>
                  <a:lnTo>
                    <a:pt x="31" y="52"/>
                  </a:lnTo>
                  <a:lnTo>
                    <a:pt x="58" y="0"/>
                  </a:lnTo>
                  <a:lnTo>
                    <a:pt x="34" y="2"/>
                  </a:lnTo>
                  <a:lnTo>
                    <a:pt x="0" y="57"/>
                  </a:lnTo>
                  <a:lnTo>
                    <a:pt x="48" y="91"/>
                  </a:lnTo>
                  <a:lnTo>
                    <a:pt x="12" y="128"/>
                  </a:lnTo>
                  <a:lnTo>
                    <a:pt x="157" y="249"/>
                  </a:lnTo>
                  <a:lnTo>
                    <a:pt x="157" y="814"/>
                  </a:lnTo>
                  <a:lnTo>
                    <a:pt x="188" y="814"/>
                  </a:lnTo>
                  <a:lnTo>
                    <a:pt x="188" y="254"/>
                  </a:lnTo>
                  <a:lnTo>
                    <a:pt x="199" y="247"/>
                  </a:lnTo>
                  <a:lnTo>
                    <a:pt x="212" y="240"/>
                  </a:lnTo>
                  <a:lnTo>
                    <a:pt x="225" y="233"/>
                  </a:lnTo>
                  <a:lnTo>
                    <a:pt x="240" y="223"/>
                  </a:lnTo>
                  <a:lnTo>
                    <a:pt x="257" y="213"/>
                  </a:lnTo>
                  <a:lnTo>
                    <a:pt x="273" y="204"/>
                  </a:lnTo>
                  <a:lnTo>
                    <a:pt x="290" y="193"/>
                  </a:lnTo>
                  <a:lnTo>
                    <a:pt x="307" y="184"/>
                  </a:lnTo>
                  <a:lnTo>
                    <a:pt x="322" y="174"/>
                  </a:lnTo>
                  <a:lnTo>
                    <a:pt x="337" y="165"/>
                  </a:lnTo>
                  <a:lnTo>
                    <a:pt x="350" y="157"/>
                  </a:lnTo>
                  <a:lnTo>
                    <a:pt x="363" y="150"/>
                  </a:lnTo>
                  <a:lnTo>
                    <a:pt x="373" y="144"/>
                  </a:lnTo>
                  <a:lnTo>
                    <a:pt x="380" y="139"/>
                  </a:lnTo>
                  <a:lnTo>
                    <a:pt x="384" y="136"/>
                  </a:lnTo>
                  <a:lnTo>
                    <a:pt x="386" y="135"/>
                  </a:lnTo>
                  <a:lnTo>
                    <a:pt x="347" y="92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" name="Freeform 30"/>
            <xdr:cNvSpPr>
              <a:spLocks/>
            </xdr:cNvSpPr>
          </xdr:nvSpPr>
          <xdr:spPr bwMode="auto">
            <a:xfrm>
              <a:off x="1150" y="307"/>
              <a:ext cx="16" cy="6"/>
            </a:xfrm>
            <a:custGeom>
              <a:avLst/>
              <a:gdLst>
                <a:gd name="T0" fmla="*/ 177 w 177"/>
                <a:gd name="T1" fmla="*/ 29 h 59"/>
                <a:gd name="T2" fmla="*/ 173 w 177"/>
                <a:gd name="T3" fmla="*/ 0 h 59"/>
                <a:gd name="T4" fmla="*/ 0 w 177"/>
                <a:gd name="T5" fmla="*/ 29 h 59"/>
                <a:gd name="T6" fmla="*/ 4 w 177"/>
                <a:gd name="T7" fmla="*/ 59 h 59"/>
                <a:gd name="T8" fmla="*/ 177 w 177"/>
                <a:gd name="T9" fmla="*/ 29 h 5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77" h="59">
                  <a:moveTo>
                    <a:pt x="177" y="29"/>
                  </a:moveTo>
                  <a:lnTo>
                    <a:pt x="173" y="0"/>
                  </a:lnTo>
                  <a:lnTo>
                    <a:pt x="0" y="29"/>
                  </a:lnTo>
                  <a:lnTo>
                    <a:pt x="4" y="59"/>
                  </a:lnTo>
                  <a:lnTo>
                    <a:pt x="177" y="29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5" name="Freeform 31"/>
            <xdr:cNvSpPr>
              <a:spLocks/>
            </xdr:cNvSpPr>
          </xdr:nvSpPr>
          <xdr:spPr bwMode="auto">
            <a:xfrm>
              <a:off x="1185" y="308"/>
              <a:ext cx="16" cy="5"/>
            </a:xfrm>
            <a:custGeom>
              <a:avLst/>
              <a:gdLst>
                <a:gd name="T0" fmla="*/ 0 w 179"/>
                <a:gd name="T1" fmla="*/ 30 h 58"/>
                <a:gd name="T2" fmla="*/ 5 w 179"/>
                <a:gd name="T3" fmla="*/ 0 h 58"/>
                <a:gd name="T4" fmla="*/ 179 w 179"/>
                <a:gd name="T5" fmla="*/ 28 h 58"/>
                <a:gd name="T6" fmla="*/ 174 w 179"/>
                <a:gd name="T7" fmla="*/ 58 h 58"/>
                <a:gd name="T8" fmla="*/ 0 w 179"/>
                <a:gd name="T9" fmla="*/ 30 h 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79" h="58">
                  <a:moveTo>
                    <a:pt x="0" y="30"/>
                  </a:moveTo>
                  <a:lnTo>
                    <a:pt x="5" y="0"/>
                  </a:lnTo>
                  <a:lnTo>
                    <a:pt x="179" y="28"/>
                  </a:lnTo>
                  <a:lnTo>
                    <a:pt x="174" y="58"/>
                  </a:lnTo>
                  <a:lnTo>
                    <a:pt x="0" y="3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" name="Freeform 32"/>
            <xdr:cNvSpPr>
              <a:spLocks/>
            </xdr:cNvSpPr>
          </xdr:nvSpPr>
          <xdr:spPr bwMode="auto">
            <a:xfrm>
              <a:off x="1132" y="282"/>
              <a:ext cx="13" cy="6"/>
            </a:xfrm>
            <a:custGeom>
              <a:avLst/>
              <a:gdLst>
                <a:gd name="T0" fmla="*/ 79 w 145"/>
                <a:gd name="T1" fmla="*/ 65 h 68"/>
                <a:gd name="T2" fmla="*/ 94 w 145"/>
                <a:gd name="T3" fmla="*/ 61 h 68"/>
                <a:gd name="T4" fmla="*/ 107 w 145"/>
                <a:gd name="T5" fmla="*/ 57 h 68"/>
                <a:gd name="T6" fmla="*/ 118 w 145"/>
                <a:gd name="T7" fmla="*/ 50 h 68"/>
                <a:gd name="T8" fmla="*/ 129 w 145"/>
                <a:gd name="T9" fmla="*/ 44 h 68"/>
                <a:gd name="T10" fmla="*/ 136 w 145"/>
                <a:gd name="T11" fmla="*/ 38 h 68"/>
                <a:gd name="T12" fmla="*/ 142 w 145"/>
                <a:gd name="T13" fmla="*/ 31 h 68"/>
                <a:gd name="T14" fmla="*/ 145 w 145"/>
                <a:gd name="T15" fmla="*/ 24 h 68"/>
                <a:gd name="T16" fmla="*/ 145 w 145"/>
                <a:gd name="T17" fmla="*/ 18 h 68"/>
                <a:gd name="T18" fmla="*/ 142 w 145"/>
                <a:gd name="T19" fmla="*/ 11 h 68"/>
                <a:gd name="T20" fmla="*/ 136 w 145"/>
                <a:gd name="T21" fmla="*/ 7 h 68"/>
                <a:gd name="T22" fmla="*/ 129 w 145"/>
                <a:gd name="T23" fmla="*/ 3 h 68"/>
                <a:gd name="T24" fmla="*/ 119 w 145"/>
                <a:gd name="T25" fmla="*/ 1 h 68"/>
                <a:gd name="T26" fmla="*/ 108 w 145"/>
                <a:gd name="T27" fmla="*/ 0 h 68"/>
                <a:gd name="T28" fmla="*/ 94 w 145"/>
                <a:gd name="T29" fmla="*/ 0 h 68"/>
                <a:gd name="T30" fmla="*/ 80 w 145"/>
                <a:gd name="T31" fmla="*/ 1 h 68"/>
                <a:gd name="T32" fmla="*/ 65 w 145"/>
                <a:gd name="T33" fmla="*/ 3 h 68"/>
                <a:gd name="T34" fmla="*/ 52 w 145"/>
                <a:gd name="T35" fmla="*/ 7 h 68"/>
                <a:gd name="T36" fmla="*/ 38 w 145"/>
                <a:gd name="T37" fmla="*/ 11 h 68"/>
                <a:gd name="T38" fmla="*/ 26 w 145"/>
                <a:gd name="T39" fmla="*/ 17 h 68"/>
                <a:gd name="T40" fmla="*/ 17 w 145"/>
                <a:gd name="T41" fmla="*/ 23 h 68"/>
                <a:gd name="T42" fmla="*/ 9 w 145"/>
                <a:gd name="T43" fmla="*/ 29 h 68"/>
                <a:gd name="T44" fmla="*/ 3 w 145"/>
                <a:gd name="T45" fmla="*/ 36 h 68"/>
                <a:gd name="T46" fmla="*/ 0 w 145"/>
                <a:gd name="T47" fmla="*/ 43 h 68"/>
                <a:gd name="T48" fmla="*/ 0 w 145"/>
                <a:gd name="T49" fmla="*/ 49 h 68"/>
                <a:gd name="T50" fmla="*/ 3 w 145"/>
                <a:gd name="T51" fmla="*/ 56 h 68"/>
                <a:gd name="T52" fmla="*/ 8 w 145"/>
                <a:gd name="T53" fmla="*/ 61 h 68"/>
                <a:gd name="T54" fmla="*/ 16 w 145"/>
                <a:gd name="T55" fmla="*/ 64 h 68"/>
                <a:gd name="T56" fmla="*/ 26 w 145"/>
                <a:gd name="T57" fmla="*/ 67 h 68"/>
                <a:gd name="T58" fmla="*/ 38 w 145"/>
                <a:gd name="T59" fmla="*/ 68 h 68"/>
                <a:gd name="T60" fmla="*/ 51 w 145"/>
                <a:gd name="T61" fmla="*/ 68 h 68"/>
                <a:gd name="T62" fmla="*/ 64 w 145"/>
                <a:gd name="T63" fmla="*/ 67 h 68"/>
                <a:gd name="T64" fmla="*/ 79 w 145"/>
                <a:gd name="T65" fmla="*/ 65 h 6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</a:cxnLst>
              <a:rect l="0" t="0" r="r" b="b"/>
              <a:pathLst>
                <a:path w="145" h="68">
                  <a:moveTo>
                    <a:pt x="79" y="65"/>
                  </a:moveTo>
                  <a:lnTo>
                    <a:pt x="94" y="61"/>
                  </a:lnTo>
                  <a:lnTo>
                    <a:pt x="107" y="57"/>
                  </a:lnTo>
                  <a:lnTo>
                    <a:pt x="118" y="50"/>
                  </a:lnTo>
                  <a:lnTo>
                    <a:pt x="129" y="44"/>
                  </a:lnTo>
                  <a:lnTo>
                    <a:pt x="136" y="38"/>
                  </a:lnTo>
                  <a:lnTo>
                    <a:pt x="142" y="31"/>
                  </a:lnTo>
                  <a:lnTo>
                    <a:pt x="145" y="24"/>
                  </a:lnTo>
                  <a:lnTo>
                    <a:pt x="145" y="18"/>
                  </a:lnTo>
                  <a:lnTo>
                    <a:pt x="142" y="11"/>
                  </a:lnTo>
                  <a:lnTo>
                    <a:pt x="136" y="7"/>
                  </a:lnTo>
                  <a:lnTo>
                    <a:pt x="129" y="3"/>
                  </a:lnTo>
                  <a:lnTo>
                    <a:pt x="119" y="1"/>
                  </a:lnTo>
                  <a:lnTo>
                    <a:pt x="108" y="0"/>
                  </a:lnTo>
                  <a:lnTo>
                    <a:pt x="94" y="0"/>
                  </a:lnTo>
                  <a:lnTo>
                    <a:pt x="80" y="1"/>
                  </a:lnTo>
                  <a:lnTo>
                    <a:pt x="65" y="3"/>
                  </a:lnTo>
                  <a:lnTo>
                    <a:pt x="52" y="7"/>
                  </a:lnTo>
                  <a:lnTo>
                    <a:pt x="38" y="11"/>
                  </a:lnTo>
                  <a:lnTo>
                    <a:pt x="26" y="17"/>
                  </a:lnTo>
                  <a:lnTo>
                    <a:pt x="17" y="23"/>
                  </a:lnTo>
                  <a:lnTo>
                    <a:pt x="9" y="29"/>
                  </a:lnTo>
                  <a:lnTo>
                    <a:pt x="3" y="36"/>
                  </a:lnTo>
                  <a:lnTo>
                    <a:pt x="0" y="43"/>
                  </a:lnTo>
                  <a:lnTo>
                    <a:pt x="0" y="49"/>
                  </a:lnTo>
                  <a:lnTo>
                    <a:pt x="3" y="56"/>
                  </a:lnTo>
                  <a:lnTo>
                    <a:pt x="8" y="61"/>
                  </a:lnTo>
                  <a:lnTo>
                    <a:pt x="16" y="64"/>
                  </a:lnTo>
                  <a:lnTo>
                    <a:pt x="26" y="67"/>
                  </a:lnTo>
                  <a:lnTo>
                    <a:pt x="38" y="68"/>
                  </a:lnTo>
                  <a:lnTo>
                    <a:pt x="51" y="68"/>
                  </a:lnTo>
                  <a:lnTo>
                    <a:pt x="64" y="67"/>
                  </a:lnTo>
                  <a:lnTo>
                    <a:pt x="79" y="65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" name="Freeform 33"/>
            <xdr:cNvSpPr>
              <a:spLocks/>
            </xdr:cNvSpPr>
          </xdr:nvSpPr>
          <xdr:spPr bwMode="auto">
            <a:xfrm>
              <a:off x="1167" y="254"/>
              <a:ext cx="16" cy="21"/>
            </a:xfrm>
            <a:custGeom>
              <a:avLst/>
              <a:gdLst>
                <a:gd name="T0" fmla="*/ 0 w 173"/>
                <a:gd name="T1" fmla="*/ 0 h 233"/>
                <a:gd name="T2" fmla="*/ 173 w 173"/>
                <a:gd name="T3" fmla="*/ 0 h 233"/>
                <a:gd name="T4" fmla="*/ 75 w 173"/>
                <a:gd name="T5" fmla="*/ 233 h 233"/>
                <a:gd name="T6" fmla="*/ 0 w 173"/>
                <a:gd name="T7" fmla="*/ 0 h 23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73" h="233">
                  <a:moveTo>
                    <a:pt x="0" y="0"/>
                  </a:moveTo>
                  <a:lnTo>
                    <a:pt x="173" y="0"/>
                  </a:lnTo>
                  <a:lnTo>
                    <a:pt x="75" y="23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" name="Freeform 34"/>
            <xdr:cNvSpPr>
              <a:spLocks/>
            </xdr:cNvSpPr>
          </xdr:nvSpPr>
          <xdr:spPr bwMode="auto">
            <a:xfrm>
              <a:off x="1171" y="252"/>
              <a:ext cx="7" cy="15"/>
            </a:xfrm>
            <a:custGeom>
              <a:avLst/>
              <a:gdLst>
                <a:gd name="T0" fmla="*/ 80 w 80"/>
                <a:gd name="T1" fmla="*/ 166 h 166"/>
                <a:gd name="T2" fmla="*/ 56 w 80"/>
                <a:gd name="T3" fmla="*/ 53 h 166"/>
                <a:gd name="T4" fmla="*/ 62 w 80"/>
                <a:gd name="T5" fmla="*/ 48 h 166"/>
                <a:gd name="T6" fmla="*/ 66 w 80"/>
                <a:gd name="T7" fmla="*/ 42 h 166"/>
                <a:gd name="T8" fmla="*/ 68 w 80"/>
                <a:gd name="T9" fmla="*/ 36 h 166"/>
                <a:gd name="T10" fmla="*/ 69 w 80"/>
                <a:gd name="T11" fmla="*/ 28 h 166"/>
                <a:gd name="T12" fmla="*/ 67 w 80"/>
                <a:gd name="T13" fmla="*/ 17 h 166"/>
                <a:gd name="T14" fmla="*/ 61 w 80"/>
                <a:gd name="T15" fmla="*/ 8 h 166"/>
                <a:gd name="T16" fmla="*/ 51 w 80"/>
                <a:gd name="T17" fmla="*/ 2 h 166"/>
                <a:gd name="T18" fmla="*/ 39 w 80"/>
                <a:gd name="T19" fmla="*/ 0 h 166"/>
                <a:gd name="T20" fmla="*/ 28 w 80"/>
                <a:gd name="T21" fmla="*/ 2 h 166"/>
                <a:gd name="T22" fmla="*/ 19 w 80"/>
                <a:gd name="T23" fmla="*/ 8 h 166"/>
                <a:gd name="T24" fmla="*/ 13 w 80"/>
                <a:gd name="T25" fmla="*/ 17 h 166"/>
                <a:gd name="T26" fmla="*/ 11 w 80"/>
                <a:gd name="T27" fmla="*/ 28 h 166"/>
                <a:gd name="T28" fmla="*/ 12 w 80"/>
                <a:gd name="T29" fmla="*/ 36 h 166"/>
                <a:gd name="T30" fmla="*/ 15 w 80"/>
                <a:gd name="T31" fmla="*/ 43 h 166"/>
                <a:gd name="T32" fmla="*/ 19 w 80"/>
                <a:gd name="T33" fmla="*/ 49 h 166"/>
                <a:gd name="T34" fmla="*/ 26 w 80"/>
                <a:gd name="T35" fmla="*/ 54 h 166"/>
                <a:gd name="T36" fmla="*/ 0 w 80"/>
                <a:gd name="T37" fmla="*/ 164 h 166"/>
                <a:gd name="T38" fmla="*/ 80 w 80"/>
                <a:gd name="T39" fmla="*/ 166 h 16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</a:cxnLst>
              <a:rect l="0" t="0" r="r" b="b"/>
              <a:pathLst>
                <a:path w="80" h="166">
                  <a:moveTo>
                    <a:pt x="80" y="166"/>
                  </a:moveTo>
                  <a:lnTo>
                    <a:pt x="56" y="53"/>
                  </a:lnTo>
                  <a:lnTo>
                    <a:pt x="62" y="48"/>
                  </a:lnTo>
                  <a:lnTo>
                    <a:pt x="66" y="42"/>
                  </a:lnTo>
                  <a:lnTo>
                    <a:pt x="68" y="36"/>
                  </a:lnTo>
                  <a:lnTo>
                    <a:pt x="69" y="28"/>
                  </a:lnTo>
                  <a:lnTo>
                    <a:pt x="67" y="17"/>
                  </a:lnTo>
                  <a:lnTo>
                    <a:pt x="61" y="8"/>
                  </a:lnTo>
                  <a:lnTo>
                    <a:pt x="51" y="2"/>
                  </a:lnTo>
                  <a:lnTo>
                    <a:pt x="39" y="0"/>
                  </a:lnTo>
                  <a:lnTo>
                    <a:pt x="28" y="2"/>
                  </a:lnTo>
                  <a:lnTo>
                    <a:pt x="19" y="8"/>
                  </a:lnTo>
                  <a:lnTo>
                    <a:pt x="13" y="17"/>
                  </a:lnTo>
                  <a:lnTo>
                    <a:pt x="11" y="28"/>
                  </a:lnTo>
                  <a:lnTo>
                    <a:pt x="12" y="36"/>
                  </a:lnTo>
                  <a:lnTo>
                    <a:pt x="15" y="43"/>
                  </a:lnTo>
                  <a:lnTo>
                    <a:pt x="19" y="49"/>
                  </a:lnTo>
                  <a:lnTo>
                    <a:pt x="26" y="54"/>
                  </a:lnTo>
                  <a:lnTo>
                    <a:pt x="0" y="164"/>
                  </a:lnTo>
                  <a:lnTo>
                    <a:pt x="80" y="16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" name="Freeform 35"/>
            <xdr:cNvSpPr>
              <a:spLocks/>
            </xdr:cNvSpPr>
          </xdr:nvSpPr>
          <xdr:spPr bwMode="auto">
            <a:xfrm>
              <a:off x="1161" y="262"/>
              <a:ext cx="39" cy="42"/>
            </a:xfrm>
            <a:custGeom>
              <a:avLst/>
              <a:gdLst>
                <a:gd name="T0" fmla="*/ 327 w 429"/>
                <a:gd name="T1" fmla="*/ 0 h 464"/>
                <a:gd name="T2" fmla="*/ 393 w 429"/>
                <a:gd name="T3" fmla="*/ 25 h 464"/>
                <a:gd name="T4" fmla="*/ 429 w 429"/>
                <a:gd name="T5" fmla="*/ 442 h 464"/>
                <a:gd name="T6" fmla="*/ 87 w 429"/>
                <a:gd name="T7" fmla="*/ 464 h 464"/>
                <a:gd name="T8" fmla="*/ 51 w 429"/>
                <a:gd name="T9" fmla="*/ 427 h 464"/>
                <a:gd name="T10" fmla="*/ 0 w 429"/>
                <a:gd name="T11" fmla="*/ 23 h 464"/>
                <a:gd name="T12" fmla="*/ 327 w 429"/>
                <a:gd name="T13" fmla="*/ 0 h 4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429" h="464">
                  <a:moveTo>
                    <a:pt x="327" y="0"/>
                  </a:moveTo>
                  <a:lnTo>
                    <a:pt x="393" y="25"/>
                  </a:lnTo>
                  <a:lnTo>
                    <a:pt x="429" y="442"/>
                  </a:lnTo>
                  <a:lnTo>
                    <a:pt x="87" y="464"/>
                  </a:lnTo>
                  <a:lnTo>
                    <a:pt x="51" y="427"/>
                  </a:lnTo>
                  <a:lnTo>
                    <a:pt x="0" y="23"/>
                  </a:lnTo>
                  <a:lnTo>
                    <a:pt x="327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" name="Freeform 36"/>
            <xdr:cNvSpPr>
              <a:spLocks/>
            </xdr:cNvSpPr>
          </xdr:nvSpPr>
          <xdr:spPr bwMode="auto">
            <a:xfrm>
              <a:off x="1165" y="266"/>
              <a:ext cx="33" cy="35"/>
            </a:xfrm>
            <a:custGeom>
              <a:avLst/>
              <a:gdLst>
                <a:gd name="T0" fmla="*/ 310 w 356"/>
                <a:gd name="T1" fmla="*/ 0 h 387"/>
                <a:gd name="T2" fmla="*/ 356 w 356"/>
                <a:gd name="T3" fmla="*/ 366 h 387"/>
                <a:gd name="T4" fmla="*/ 40 w 356"/>
                <a:gd name="T5" fmla="*/ 387 h 387"/>
                <a:gd name="T6" fmla="*/ 0 w 356"/>
                <a:gd name="T7" fmla="*/ 21 h 387"/>
                <a:gd name="T8" fmla="*/ 310 w 356"/>
                <a:gd name="T9" fmla="*/ 0 h 38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56" h="387">
                  <a:moveTo>
                    <a:pt x="310" y="0"/>
                  </a:moveTo>
                  <a:lnTo>
                    <a:pt x="356" y="366"/>
                  </a:lnTo>
                  <a:lnTo>
                    <a:pt x="40" y="387"/>
                  </a:lnTo>
                  <a:lnTo>
                    <a:pt x="0" y="21"/>
                  </a:lnTo>
                  <a:lnTo>
                    <a:pt x="310" y="0"/>
                  </a:lnTo>
                  <a:close/>
                </a:path>
              </a:pathLst>
            </a:custGeom>
            <a:solidFill>
              <a:srgbClr val="5BE8F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" name="Freeform 37"/>
            <xdr:cNvSpPr>
              <a:spLocks/>
            </xdr:cNvSpPr>
          </xdr:nvSpPr>
          <xdr:spPr bwMode="auto">
            <a:xfrm>
              <a:off x="1163" y="263"/>
              <a:ext cx="29" cy="3"/>
            </a:xfrm>
            <a:custGeom>
              <a:avLst/>
              <a:gdLst>
                <a:gd name="T0" fmla="*/ 297 w 322"/>
                <a:gd name="T1" fmla="*/ 0 h 30"/>
                <a:gd name="T2" fmla="*/ 322 w 322"/>
                <a:gd name="T3" fmla="*/ 7 h 30"/>
                <a:gd name="T4" fmla="*/ 19 w 322"/>
                <a:gd name="T5" fmla="*/ 30 h 30"/>
                <a:gd name="T6" fmla="*/ 0 w 322"/>
                <a:gd name="T7" fmla="*/ 21 h 30"/>
                <a:gd name="T8" fmla="*/ 297 w 322"/>
                <a:gd name="T9" fmla="*/ 0 h 3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22" h="30">
                  <a:moveTo>
                    <a:pt x="297" y="0"/>
                  </a:moveTo>
                  <a:lnTo>
                    <a:pt x="322" y="7"/>
                  </a:lnTo>
                  <a:lnTo>
                    <a:pt x="19" y="30"/>
                  </a:lnTo>
                  <a:lnTo>
                    <a:pt x="0" y="21"/>
                  </a:lnTo>
                  <a:lnTo>
                    <a:pt x="297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" name="Freeform 38"/>
            <xdr:cNvSpPr>
              <a:spLocks/>
            </xdr:cNvSpPr>
          </xdr:nvSpPr>
          <xdr:spPr bwMode="auto">
            <a:xfrm>
              <a:off x="1161" y="277"/>
              <a:ext cx="47" cy="21"/>
            </a:xfrm>
            <a:custGeom>
              <a:avLst/>
              <a:gdLst>
                <a:gd name="T0" fmla="*/ 202 w 517"/>
                <a:gd name="T1" fmla="*/ 229 h 229"/>
                <a:gd name="T2" fmla="*/ 230 w 517"/>
                <a:gd name="T3" fmla="*/ 225 h 229"/>
                <a:gd name="T4" fmla="*/ 273 w 517"/>
                <a:gd name="T5" fmla="*/ 215 h 229"/>
                <a:gd name="T6" fmla="*/ 323 w 517"/>
                <a:gd name="T7" fmla="*/ 203 h 229"/>
                <a:gd name="T8" fmla="*/ 377 w 517"/>
                <a:gd name="T9" fmla="*/ 186 h 229"/>
                <a:gd name="T10" fmla="*/ 429 w 517"/>
                <a:gd name="T11" fmla="*/ 167 h 229"/>
                <a:gd name="T12" fmla="*/ 474 w 517"/>
                <a:gd name="T13" fmla="*/ 147 h 229"/>
                <a:gd name="T14" fmla="*/ 507 w 517"/>
                <a:gd name="T15" fmla="*/ 126 h 229"/>
                <a:gd name="T16" fmla="*/ 421 w 517"/>
                <a:gd name="T17" fmla="*/ 0 h 229"/>
                <a:gd name="T18" fmla="*/ 411 w 517"/>
                <a:gd name="T19" fmla="*/ 18 h 229"/>
                <a:gd name="T20" fmla="*/ 400 w 517"/>
                <a:gd name="T21" fmla="*/ 30 h 229"/>
                <a:gd name="T22" fmla="*/ 386 w 517"/>
                <a:gd name="T23" fmla="*/ 41 h 229"/>
                <a:gd name="T24" fmla="*/ 368 w 517"/>
                <a:gd name="T25" fmla="*/ 49 h 229"/>
                <a:gd name="T26" fmla="*/ 351 w 517"/>
                <a:gd name="T27" fmla="*/ 58 h 229"/>
                <a:gd name="T28" fmla="*/ 330 w 517"/>
                <a:gd name="T29" fmla="*/ 67 h 229"/>
                <a:gd name="T30" fmla="*/ 304 w 517"/>
                <a:gd name="T31" fmla="*/ 76 h 229"/>
                <a:gd name="T32" fmla="*/ 278 w 517"/>
                <a:gd name="T33" fmla="*/ 84 h 229"/>
                <a:gd name="T34" fmla="*/ 249 w 517"/>
                <a:gd name="T35" fmla="*/ 91 h 229"/>
                <a:gd name="T36" fmla="*/ 222 w 517"/>
                <a:gd name="T37" fmla="*/ 96 h 229"/>
                <a:gd name="T38" fmla="*/ 195 w 517"/>
                <a:gd name="T39" fmla="*/ 99 h 229"/>
                <a:gd name="T40" fmla="*/ 171 w 517"/>
                <a:gd name="T41" fmla="*/ 100 h 229"/>
                <a:gd name="T42" fmla="*/ 150 w 517"/>
                <a:gd name="T43" fmla="*/ 64 h 229"/>
                <a:gd name="T44" fmla="*/ 128 w 517"/>
                <a:gd name="T45" fmla="*/ 36 h 229"/>
                <a:gd name="T46" fmla="*/ 103 w 517"/>
                <a:gd name="T47" fmla="*/ 20 h 229"/>
                <a:gd name="T48" fmla="*/ 78 w 517"/>
                <a:gd name="T49" fmla="*/ 20 h 229"/>
                <a:gd name="T50" fmla="*/ 69 w 517"/>
                <a:gd name="T51" fmla="*/ 59 h 229"/>
                <a:gd name="T52" fmla="*/ 74 w 517"/>
                <a:gd name="T53" fmla="*/ 95 h 229"/>
                <a:gd name="T54" fmla="*/ 23 w 517"/>
                <a:gd name="T55" fmla="*/ 224 h 229"/>
                <a:gd name="T56" fmla="*/ 59 w 517"/>
                <a:gd name="T57" fmla="*/ 225 h 229"/>
                <a:gd name="T58" fmla="*/ 104 w 517"/>
                <a:gd name="T59" fmla="*/ 224 h 229"/>
                <a:gd name="T60" fmla="*/ 149 w 517"/>
                <a:gd name="T61" fmla="*/ 219 h 229"/>
                <a:gd name="T62" fmla="*/ 183 w 517"/>
                <a:gd name="T63" fmla="*/ 209 h 2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</a:cxnLst>
              <a:rect l="0" t="0" r="r" b="b"/>
              <a:pathLst>
                <a:path w="517" h="229">
                  <a:moveTo>
                    <a:pt x="193" y="229"/>
                  </a:moveTo>
                  <a:lnTo>
                    <a:pt x="202" y="229"/>
                  </a:lnTo>
                  <a:lnTo>
                    <a:pt x="214" y="228"/>
                  </a:lnTo>
                  <a:lnTo>
                    <a:pt x="230" y="225"/>
                  </a:lnTo>
                  <a:lnTo>
                    <a:pt x="250" y="221"/>
                  </a:lnTo>
                  <a:lnTo>
                    <a:pt x="273" y="215"/>
                  </a:lnTo>
                  <a:lnTo>
                    <a:pt x="297" y="209"/>
                  </a:lnTo>
                  <a:lnTo>
                    <a:pt x="323" y="203"/>
                  </a:lnTo>
                  <a:lnTo>
                    <a:pt x="350" y="194"/>
                  </a:lnTo>
                  <a:lnTo>
                    <a:pt x="377" y="186"/>
                  </a:lnTo>
                  <a:lnTo>
                    <a:pt x="404" y="176"/>
                  </a:lnTo>
                  <a:lnTo>
                    <a:pt x="429" y="167"/>
                  </a:lnTo>
                  <a:lnTo>
                    <a:pt x="453" y="156"/>
                  </a:lnTo>
                  <a:lnTo>
                    <a:pt x="474" y="147"/>
                  </a:lnTo>
                  <a:lnTo>
                    <a:pt x="492" y="136"/>
                  </a:lnTo>
                  <a:lnTo>
                    <a:pt x="507" y="126"/>
                  </a:lnTo>
                  <a:lnTo>
                    <a:pt x="517" y="115"/>
                  </a:lnTo>
                  <a:lnTo>
                    <a:pt x="421" y="0"/>
                  </a:lnTo>
                  <a:lnTo>
                    <a:pt x="416" y="10"/>
                  </a:lnTo>
                  <a:lnTo>
                    <a:pt x="411" y="18"/>
                  </a:lnTo>
                  <a:lnTo>
                    <a:pt x="405" y="25"/>
                  </a:lnTo>
                  <a:lnTo>
                    <a:pt x="400" y="30"/>
                  </a:lnTo>
                  <a:lnTo>
                    <a:pt x="393" y="36"/>
                  </a:lnTo>
                  <a:lnTo>
                    <a:pt x="386" y="41"/>
                  </a:lnTo>
                  <a:lnTo>
                    <a:pt x="377" y="45"/>
                  </a:lnTo>
                  <a:lnTo>
                    <a:pt x="368" y="49"/>
                  </a:lnTo>
                  <a:lnTo>
                    <a:pt x="361" y="54"/>
                  </a:lnTo>
                  <a:lnTo>
                    <a:pt x="351" y="58"/>
                  </a:lnTo>
                  <a:lnTo>
                    <a:pt x="340" y="62"/>
                  </a:lnTo>
                  <a:lnTo>
                    <a:pt x="330" y="67"/>
                  </a:lnTo>
                  <a:lnTo>
                    <a:pt x="317" y="72"/>
                  </a:lnTo>
                  <a:lnTo>
                    <a:pt x="304" y="76"/>
                  </a:lnTo>
                  <a:lnTo>
                    <a:pt x="292" y="80"/>
                  </a:lnTo>
                  <a:lnTo>
                    <a:pt x="278" y="84"/>
                  </a:lnTo>
                  <a:lnTo>
                    <a:pt x="264" y="88"/>
                  </a:lnTo>
                  <a:lnTo>
                    <a:pt x="249" y="91"/>
                  </a:lnTo>
                  <a:lnTo>
                    <a:pt x="236" y="94"/>
                  </a:lnTo>
                  <a:lnTo>
                    <a:pt x="222" y="96"/>
                  </a:lnTo>
                  <a:lnTo>
                    <a:pt x="208" y="98"/>
                  </a:lnTo>
                  <a:lnTo>
                    <a:pt x="195" y="99"/>
                  </a:lnTo>
                  <a:lnTo>
                    <a:pt x="183" y="100"/>
                  </a:lnTo>
                  <a:lnTo>
                    <a:pt x="171" y="100"/>
                  </a:lnTo>
                  <a:lnTo>
                    <a:pt x="160" y="81"/>
                  </a:lnTo>
                  <a:lnTo>
                    <a:pt x="150" y="64"/>
                  </a:lnTo>
                  <a:lnTo>
                    <a:pt x="138" y="49"/>
                  </a:lnTo>
                  <a:lnTo>
                    <a:pt x="128" y="36"/>
                  </a:lnTo>
                  <a:lnTo>
                    <a:pt x="116" y="26"/>
                  </a:lnTo>
                  <a:lnTo>
                    <a:pt x="103" y="20"/>
                  </a:lnTo>
                  <a:lnTo>
                    <a:pt x="91" y="18"/>
                  </a:lnTo>
                  <a:lnTo>
                    <a:pt x="78" y="20"/>
                  </a:lnTo>
                  <a:lnTo>
                    <a:pt x="71" y="34"/>
                  </a:lnTo>
                  <a:lnTo>
                    <a:pt x="69" y="59"/>
                  </a:lnTo>
                  <a:lnTo>
                    <a:pt x="72" y="84"/>
                  </a:lnTo>
                  <a:lnTo>
                    <a:pt x="74" y="95"/>
                  </a:lnTo>
                  <a:lnTo>
                    <a:pt x="0" y="96"/>
                  </a:lnTo>
                  <a:lnTo>
                    <a:pt x="23" y="224"/>
                  </a:lnTo>
                  <a:lnTo>
                    <a:pt x="39" y="225"/>
                  </a:lnTo>
                  <a:lnTo>
                    <a:pt x="59" y="225"/>
                  </a:lnTo>
                  <a:lnTo>
                    <a:pt x="81" y="225"/>
                  </a:lnTo>
                  <a:lnTo>
                    <a:pt x="104" y="224"/>
                  </a:lnTo>
                  <a:lnTo>
                    <a:pt x="127" y="222"/>
                  </a:lnTo>
                  <a:lnTo>
                    <a:pt x="149" y="219"/>
                  </a:lnTo>
                  <a:lnTo>
                    <a:pt x="168" y="214"/>
                  </a:lnTo>
                  <a:lnTo>
                    <a:pt x="183" y="209"/>
                  </a:lnTo>
                  <a:lnTo>
                    <a:pt x="193" y="229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" name="Freeform 39"/>
            <xdr:cNvSpPr>
              <a:spLocks/>
            </xdr:cNvSpPr>
          </xdr:nvSpPr>
          <xdr:spPr bwMode="auto">
            <a:xfrm>
              <a:off x="1178" y="273"/>
              <a:ext cx="32" cy="22"/>
            </a:xfrm>
            <a:custGeom>
              <a:avLst/>
              <a:gdLst>
                <a:gd name="T0" fmla="*/ 28 w 356"/>
                <a:gd name="T1" fmla="*/ 238 h 238"/>
                <a:gd name="T2" fmla="*/ 43 w 356"/>
                <a:gd name="T3" fmla="*/ 238 h 238"/>
                <a:gd name="T4" fmla="*/ 60 w 356"/>
                <a:gd name="T5" fmla="*/ 236 h 238"/>
                <a:gd name="T6" fmla="*/ 78 w 356"/>
                <a:gd name="T7" fmla="*/ 233 h 238"/>
                <a:gd name="T8" fmla="*/ 98 w 356"/>
                <a:gd name="T9" fmla="*/ 229 h 238"/>
                <a:gd name="T10" fmla="*/ 119 w 356"/>
                <a:gd name="T11" fmla="*/ 224 h 238"/>
                <a:gd name="T12" fmla="*/ 142 w 356"/>
                <a:gd name="T13" fmla="*/ 217 h 238"/>
                <a:gd name="T14" fmla="*/ 164 w 356"/>
                <a:gd name="T15" fmla="*/ 211 h 238"/>
                <a:gd name="T16" fmla="*/ 186 w 356"/>
                <a:gd name="T17" fmla="*/ 203 h 238"/>
                <a:gd name="T18" fmla="*/ 208 w 356"/>
                <a:gd name="T19" fmla="*/ 196 h 238"/>
                <a:gd name="T20" fmla="*/ 228 w 356"/>
                <a:gd name="T21" fmla="*/ 188 h 238"/>
                <a:gd name="T22" fmla="*/ 248 w 356"/>
                <a:gd name="T23" fmla="*/ 179 h 238"/>
                <a:gd name="T24" fmla="*/ 268 w 356"/>
                <a:gd name="T25" fmla="*/ 171 h 238"/>
                <a:gd name="T26" fmla="*/ 283 w 356"/>
                <a:gd name="T27" fmla="*/ 162 h 238"/>
                <a:gd name="T28" fmla="*/ 298 w 356"/>
                <a:gd name="T29" fmla="*/ 155 h 238"/>
                <a:gd name="T30" fmla="*/ 310 w 356"/>
                <a:gd name="T31" fmla="*/ 147 h 238"/>
                <a:gd name="T32" fmla="*/ 318 w 356"/>
                <a:gd name="T33" fmla="*/ 140 h 238"/>
                <a:gd name="T34" fmla="*/ 328 w 356"/>
                <a:gd name="T35" fmla="*/ 128 h 238"/>
                <a:gd name="T36" fmla="*/ 337 w 356"/>
                <a:gd name="T37" fmla="*/ 113 h 238"/>
                <a:gd name="T38" fmla="*/ 345 w 356"/>
                <a:gd name="T39" fmla="*/ 96 h 238"/>
                <a:gd name="T40" fmla="*/ 351 w 356"/>
                <a:gd name="T41" fmla="*/ 77 h 238"/>
                <a:gd name="T42" fmla="*/ 354 w 356"/>
                <a:gd name="T43" fmla="*/ 57 h 238"/>
                <a:gd name="T44" fmla="*/ 356 w 356"/>
                <a:gd name="T45" fmla="*/ 36 h 238"/>
                <a:gd name="T46" fmla="*/ 354 w 356"/>
                <a:gd name="T47" fmla="*/ 17 h 238"/>
                <a:gd name="T48" fmla="*/ 350 w 356"/>
                <a:gd name="T49" fmla="*/ 0 h 238"/>
                <a:gd name="T50" fmla="*/ 259 w 356"/>
                <a:gd name="T51" fmla="*/ 39 h 238"/>
                <a:gd name="T52" fmla="*/ 260 w 356"/>
                <a:gd name="T53" fmla="*/ 48 h 238"/>
                <a:gd name="T54" fmla="*/ 258 w 356"/>
                <a:gd name="T55" fmla="*/ 58 h 238"/>
                <a:gd name="T56" fmla="*/ 254 w 356"/>
                <a:gd name="T57" fmla="*/ 67 h 238"/>
                <a:gd name="T58" fmla="*/ 247 w 356"/>
                <a:gd name="T59" fmla="*/ 77 h 238"/>
                <a:gd name="T60" fmla="*/ 242 w 356"/>
                <a:gd name="T61" fmla="*/ 86 h 238"/>
                <a:gd name="T62" fmla="*/ 236 w 356"/>
                <a:gd name="T63" fmla="*/ 92 h 238"/>
                <a:gd name="T64" fmla="*/ 232 w 356"/>
                <a:gd name="T65" fmla="*/ 98 h 238"/>
                <a:gd name="T66" fmla="*/ 228 w 356"/>
                <a:gd name="T67" fmla="*/ 100 h 238"/>
                <a:gd name="T68" fmla="*/ 210 w 356"/>
                <a:gd name="T69" fmla="*/ 108 h 238"/>
                <a:gd name="T70" fmla="*/ 193 w 356"/>
                <a:gd name="T71" fmla="*/ 116 h 238"/>
                <a:gd name="T72" fmla="*/ 177 w 356"/>
                <a:gd name="T73" fmla="*/ 123 h 238"/>
                <a:gd name="T74" fmla="*/ 160 w 356"/>
                <a:gd name="T75" fmla="*/ 129 h 238"/>
                <a:gd name="T76" fmla="*/ 143 w 356"/>
                <a:gd name="T77" fmla="*/ 136 h 238"/>
                <a:gd name="T78" fmla="*/ 127 w 356"/>
                <a:gd name="T79" fmla="*/ 141 h 238"/>
                <a:gd name="T80" fmla="*/ 111 w 356"/>
                <a:gd name="T81" fmla="*/ 145 h 238"/>
                <a:gd name="T82" fmla="*/ 95 w 356"/>
                <a:gd name="T83" fmla="*/ 150 h 238"/>
                <a:gd name="T84" fmla="*/ 81 w 356"/>
                <a:gd name="T85" fmla="*/ 153 h 238"/>
                <a:gd name="T86" fmla="*/ 66 w 356"/>
                <a:gd name="T87" fmla="*/ 156 h 238"/>
                <a:gd name="T88" fmla="*/ 54 w 356"/>
                <a:gd name="T89" fmla="*/ 158 h 238"/>
                <a:gd name="T90" fmla="*/ 41 w 356"/>
                <a:gd name="T91" fmla="*/ 160 h 238"/>
                <a:gd name="T92" fmla="*/ 29 w 356"/>
                <a:gd name="T93" fmla="*/ 161 h 238"/>
                <a:gd name="T94" fmla="*/ 19 w 356"/>
                <a:gd name="T95" fmla="*/ 162 h 238"/>
                <a:gd name="T96" fmla="*/ 8 w 356"/>
                <a:gd name="T97" fmla="*/ 163 h 238"/>
                <a:gd name="T98" fmla="*/ 0 w 356"/>
                <a:gd name="T99" fmla="*/ 163 h 238"/>
                <a:gd name="T100" fmla="*/ 28 w 356"/>
                <a:gd name="T101" fmla="*/ 238 h 23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</a:cxnLst>
              <a:rect l="0" t="0" r="r" b="b"/>
              <a:pathLst>
                <a:path w="356" h="238">
                  <a:moveTo>
                    <a:pt x="28" y="238"/>
                  </a:moveTo>
                  <a:lnTo>
                    <a:pt x="43" y="238"/>
                  </a:lnTo>
                  <a:lnTo>
                    <a:pt x="60" y="236"/>
                  </a:lnTo>
                  <a:lnTo>
                    <a:pt x="78" y="233"/>
                  </a:lnTo>
                  <a:lnTo>
                    <a:pt x="98" y="229"/>
                  </a:lnTo>
                  <a:lnTo>
                    <a:pt x="119" y="224"/>
                  </a:lnTo>
                  <a:lnTo>
                    <a:pt x="142" y="217"/>
                  </a:lnTo>
                  <a:lnTo>
                    <a:pt x="164" y="211"/>
                  </a:lnTo>
                  <a:lnTo>
                    <a:pt x="186" y="203"/>
                  </a:lnTo>
                  <a:lnTo>
                    <a:pt x="208" y="196"/>
                  </a:lnTo>
                  <a:lnTo>
                    <a:pt x="228" y="188"/>
                  </a:lnTo>
                  <a:lnTo>
                    <a:pt x="248" y="179"/>
                  </a:lnTo>
                  <a:lnTo>
                    <a:pt x="268" y="171"/>
                  </a:lnTo>
                  <a:lnTo>
                    <a:pt x="283" y="162"/>
                  </a:lnTo>
                  <a:lnTo>
                    <a:pt x="298" y="155"/>
                  </a:lnTo>
                  <a:lnTo>
                    <a:pt x="310" y="147"/>
                  </a:lnTo>
                  <a:lnTo>
                    <a:pt x="318" y="140"/>
                  </a:lnTo>
                  <a:lnTo>
                    <a:pt x="328" y="128"/>
                  </a:lnTo>
                  <a:lnTo>
                    <a:pt x="337" y="113"/>
                  </a:lnTo>
                  <a:lnTo>
                    <a:pt x="345" y="96"/>
                  </a:lnTo>
                  <a:lnTo>
                    <a:pt x="351" y="77"/>
                  </a:lnTo>
                  <a:lnTo>
                    <a:pt x="354" y="57"/>
                  </a:lnTo>
                  <a:lnTo>
                    <a:pt x="356" y="36"/>
                  </a:lnTo>
                  <a:lnTo>
                    <a:pt x="354" y="17"/>
                  </a:lnTo>
                  <a:lnTo>
                    <a:pt x="350" y="0"/>
                  </a:lnTo>
                  <a:lnTo>
                    <a:pt x="259" y="39"/>
                  </a:lnTo>
                  <a:lnTo>
                    <a:pt x="260" y="48"/>
                  </a:lnTo>
                  <a:lnTo>
                    <a:pt x="258" y="58"/>
                  </a:lnTo>
                  <a:lnTo>
                    <a:pt x="254" y="67"/>
                  </a:lnTo>
                  <a:lnTo>
                    <a:pt x="247" y="77"/>
                  </a:lnTo>
                  <a:lnTo>
                    <a:pt x="242" y="86"/>
                  </a:lnTo>
                  <a:lnTo>
                    <a:pt x="236" y="92"/>
                  </a:lnTo>
                  <a:lnTo>
                    <a:pt x="232" y="98"/>
                  </a:lnTo>
                  <a:lnTo>
                    <a:pt x="228" y="100"/>
                  </a:lnTo>
                  <a:lnTo>
                    <a:pt x="210" y="108"/>
                  </a:lnTo>
                  <a:lnTo>
                    <a:pt x="193" y="116"/>
                  </a:lnTo>
                  <a:lnTo>
                    <a:pt x="177" y="123"/>
                  </a:lnTo>
                  <a:lnTo>
                    <a:pt x="160" y="129"/>
                  </a:lnTo>
                  <a:lnTo>
                    <a:pt x="143" y="136"/>
                  </a:lnTo>
                  <a:lnTo>
                    <a:pt x="127" y="141"/>
                  </a:lnTo>
                  <a:lnTo>
                    <a:pt x="111" y="145"/>
                  </a:lnTo>
                  <a:lnTo>
                    <a:pt x="95" y="150"/>
                  </a:lnTo>
                  <a:lnTo>
                    <a:pt x="81" y="153"/>
                  </a:lnTo>
                  <a:lnTo>
                    <a:pt x="66" y="156"/>
                  </a:lnTo>
                  <a:lnTo>
                    <a:pt x="54" y="158"/>
                  </a:lnTo>
                  <a:lnTo>
                    <a:pt x="41" y="160"/>
                  </a:lnTo>
                  <a:lnTo>
                    <a:pt x="29" y="161"/>
                  </a:lnTo>
                  <a:lnTo>
                    <a:pt x="19" y="162"/>
                  </a:lnTo>
                  <a:lnTo>
                    <a:pt x="8" y="163"/>
                  </a:lnTo>
                  <a:lnTo>
                    <a:pt x="0" y="163"/>
                  </a:lnTo>
                  <a:lnTo>
                    <a:pt x="28" y="238"/>
                  </a:lnTo>
                  <a:close/>
                </a:path>
              </a:pathLst>
            </a:custGeom>
            <a:solidFill>
              <a:srgbClr val="DD7A2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4" name="Freeform 40"/>
            <xdr:cNvSpPr>
              <a:spLocks/>
            </xdr:cNvSpPr>
          </xdr:nvSpPr>
          <xdr:spPr bwMode="auto">
            <a:xfrm>
              <a:off x="1164" y="282"/>
              <a:ext cx="13" cy="13"/>
            </a:xfrm>
            <a:custGeom>
              <a:avLst/>
              <a:gdLst>
                <a:gd name="T0" fmla="*/ 122 w 144"/>
                <a:gd name="T1" fmla="*/ 65 h 142"/>
                <a:gd name="T2" fmla="*/ 116 w 144"/>
                <a:gd name="T3" fmla="*/ 54 h 142"/>
                <a:gd name="T4" fmla="*/ 109 w 144"/>
                <a:gd name="T5" fmla="*/ 42 h 142"/>
                <a:gd name="T6" fmla="*/ 103 w 144"/>
                <a:gd name="T7" fmla="*/ 31 h 142"/>
                <a:gd name="T8" fmla="*/ 96 w 144"/>
                <a:gd name="T9" fmla="*/ 21 h 142"/>
                <a:gd name="T10" fmla="*/ 89 w 144"/>
                <a:gd name="T11" fmla="*/ 12 h 142"/>
                <a:gd name="T12" fmla="*/ 83 w 144"/>
                <a:gd name="T13" fmla="*/ 5 h 142"/>
                <a:gd name="T14" fmla="*/ 78 w 144"/>
                <a:gd name="T15" fmla="*/ 1 h 142"/>
                <a:gd name="T16" fmla="*/ 72 w 144"/>
                <a:gd name="T17" fmla="*/ 0 h 142"/>
                <a:gd name="T18" fmla="*/ 68 w 144"/>
                <a:gd name="T19" fmla="*/ 10 h 142"/>
                <a:gd name="T20" fmla="*/ 72 w 144"/>
                <a:gd name="T21" fmla="*/ 31 h 142"/>
                <a:gd name="T22" fmla="*/ 79 w 144"/>
                <a:gd name="T23" fmla="*/ 54 h 142"/>
                <a:gd name="T24" fmla="*/ 82 w 144"/>
                <a:gd name="T25" fmla="*/ 64 h 142"/>
                <a:gd name="T26" fmla="*/ 0 w 144"/>
                <a:gd name="T27" fmla="*/ 63 h 142"/>
                <a:gd name="T28" fmla="*/ 12 w 144"/>
                <a:gd name="T29" fmla="*/ 141 h 142"/>
                <a:gd name="T30" fmla="*/ 23 w 144"/>
                <a:gd name="T31" fmla="*/ 142 h 142"/>
                <a:gd name="T32" fmla="*/ 35 w 144"/>
                <a:gd name="T33" fmla="*/ 142 h 142"/>
                <a:gd name="T34" fmla="*/ 47 w 144"/>
                <a:gd name="T35" fmla="*/ 142 h 142"/>
                <a:gd name="T36" fmla="*/ 59 w 144"/>
                <a:gd name="T37" fmla="*/ 142 h 142"/>
                <a:gd name="T38" fmla="*/ 70 w 144"/>
                <a:gd name="T39" fmla="*/ 142 h 142"/>
                <a:gd name="T40" fmla="*/ 80 w 144"/>
                <a:gd name="T41" fmla="*/ 141 h 142"/>
                <a:gd name="T42" fmla="*/ 87 w 144"/>
                <a:gd name="T43" fmla="*/ 141 h 142"/>
                <a:gd name="T44" fmla="*/ 91 w 144"/>
                <a:gd name="T45" fmla="*/ 141 h 142"/>
                <a:gd name="T46" fmla="*/ 99 w 144"/>
                <a:gd name="T47" fmla="*/ 141 h 142"/>
                <a:gd name="T48" fmla="*/ 105 w 144"/>
                <a:gd name="T49" fmla="*/ 140 h 142"/>
                <a:gd name="T50" fmla="*/ 111 w 144"/>
                <a:gd name="T51" fmla="*/ 139 h 142"/>
                <a:gd name="T52" fmla="*/ 118 w 144"/>
                <a:gd name="T53" fmla="*/ 137 h 142"/>
                <a:gd name="T54" fmla="*/ 124 w 144"/>
                <a:gd name="T55" fmla="*/ 135 h 142"/>
                <a:gd name="T56" fmla="*/ 132 w 144"/>
                <a:gd name="T57" fmla="*/ 132 h 142"/>
                <a:gd name="T58" fmla="*/ 138 w 144"/>
                <a:gd name="T59" fmla="*/ 130 h 142"/>
                <a:gd name="T60" fmla="*/ 144 w 144"/>
                <a:gd name="T61" fmla="*/ 127 h 142"/>
                <a:gd name="T62" fmla="*/ 122 w 144"/>
                <a:gd name="T63" fmla="*/ 65 h 1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</a:cxnLst>
              <a:rect l="0" t="0" r="r" b="b"/>
              <a:pathLst>
                <a:path w="144" h="142">
                  <a:moveTo>
                    <a:pt x="122" y="65"/>
                  </a:moveTo>
                  <a:lnTo>
                    <a:pt x="116" y="54"/>
                  </a:lnTo>
                  <a:lnTo>
                    <a:pt x="109" y="42"/>
                  </a:lnTo>
                  <a:lnTo>
                    <a:pt x="103" y="31"/>
                  </a:lnTo>
                  <a:lnTo>
                    <a:pt x="96" y="21"/>
                  </a:lnTo>
                  <a:lnTo>
                    <a:pt x="89" y="12"/>
                  </a:lnTo>
                  <a:lnTo>
                    <a:pt x="83" y="5"/>
                  </a:lnTo>
                  <a:lnTo>
                    <a:pt x="78" y="1"/>
                  </a:lnTo>
                  <a:lnTo>
                    <a:pt x="72" y="0"/>
                  </a:lnTo>
                  <a:lnTo>
                    <a:pt x="68" y="10"/>
                  </a:lnTo>
                  <a:lnTo>
                    <a:pt x="72" y="31"/>
                  </a:lnTo>
                  <a:lnTo>
                    <a:pt x="79" y="54"/>
                  </a:lnTo>
                  <a:lnTo>
                    <a:pt x="82" y="64"/>
                  </a:lnTo>
                  <a:lnTo>
                    <a:pt x="0" y="63"/>
                  </a:lnTo>
                  <a:lnTo>
                    <a:pt x="12" y="141"/>
                  </a:lnTo>
                  <a:lnTo>
                    <a:pt x="23" y="142"/>
                  </a:lnTo>
                  <a:lnTo>
                    <a:pt x="35" y="142"/>
                  </a:lnTo>
                  <a:lnTo>
                    <a:pt x="47" y="142"/>
                  </a:lnTo>
                  <a:lnTo>
                    <a:pt x="59" y="142"/>
                  </a:lnTo>
                  <a:lnTo>
                    <a:pt x="70" y="142"/>
                  </a:lnTo>
                  <a:lnTo>
                    <a:pt x="80" y="141"/>
                  </a:lnTo>
                  <a:lnTo>
                    <a:pt x="87" y="141"/>
                  </a:lnTo>
                  <a:lnTo>
                    <a:pt x="91" y="141"/>
                  </a:lnTo>
                  <a:lnTo>
                    <a:pt x="99" y="141"/>
                  </a:lnTo>
                  <a:lnTo>
                    <a:pt x="105" y="140"/>
                  </a:lnTo>
                  <a:lnTo>
                    <a:pt x="111" y="139"/>
                  </a:lnTo>
                  <a:lnTo>
                    <a:pt x="118" y="137"/>
                  </a:lnTo>
                  <a:lnTo>
                    <a:pt x="124" y="135"/>
                  </a:lnTo>
                  <a:lnTo>
                    <a:pt x="132" y="132"/>
                  </a:lnTo>
                  <a:lnTo>
                    <a:pt x="138" y="130"/>
                  </a:lnTo>
                  <a:lnTo>
                    <a:pt x="144" y="127"/>
                  </a:lnTo>
                  <a:lnTo>
                    <a:pt x="122" y="65"/>
                  </a:lnTo>
                  <a:close/>
                </a:path>
              </a:pathLst>
            </a:custGeom>
            <a:solidFill>
              <a:srgbClr val="AFAA7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5" name="Freeform 41"/>
            <xdr:cNvSpPr>
              <a:spLocks/>
            </xdr:cNvSpPr>
          </xdr:nvSpPr>
          <xdr:spPr bwMode="auto">
            <a:xfrm>
              <a:off x="1207" y="272"/>
              <a:ext cx="6" cy="13"/>
            </a:xfrm>
            <a:custGeom>
              <a:avLst/>
              <a:gdLst>
                <a:gd name="T0" fmla="*/ 64 w 64"/>
                <a:gd name="T1" fmla="*/ 73 h 148"/>
                <a:gd name="T2" fmla="*/ 63 w 64"/>
                <a:gd name="T3" fmla="*/ 58 h 148"/>
                <a:gd name="T4" fmla="*/ 61 w 64"/>
                <a:gd name="T5" fmla="*/ 44 h 148"/>
                <a:gd name="T6" fmla="*/ 57 w 64"/>
                <a:gd name="T7" fmla="*/ 31 h 148"/>
                <a:gd name="T8" fmla="*/ 53 w 64"/>
                <a:gd name="T9" fmla="*/ 20 h 148"/>
                <a:gd name="T10" fmla="*/ 49 w 64"/>
                <a:gd name="T11" fmla="*/ 11 h 148"/>
                <a:gd name="T12" fmla="*/ 43 w 64"/>
                <a:gd name="T13" fmla="*/ 5 h 148"/>
                <a:gd name="T14" fmla="*/ 37 w 64"/>
                <a:gd name="T15" fmla="*/ 1 h 148"/>
                <a:gd name="T16" fmla="*/ 31 w 64"/>
                <a:gd name="T17" fmla="*/ 0 h 148"/>
                <a:gd name="T18" fmla="*/ 25 w 64"/>
                <a:gd name="T19" fmla="*/ 1 h 148"/>
                <a:gd name="T20" fmla="*/ 18 w 64"/>
                <a:gd name="T21" fmla="*/ 5 h 148"/>
                <a:gd name="T22" fmla="*/ 13 w 64"/>
                <a:gd name="T23" fmla="*/ 12 h 148"/>
                <a:gd name="T24" fmla="*/ 9 w 64"/>
                <a:gd name="T25" fmla="*/ 21 h 148"/>
                <a:gd name="T26" fmla="*/ 4 w 64"/>
                <a:gd name="T27" fmla="*/ 32 h 148"/>
                <a:gd name="T28" fmla="*/ 2 w 64"/>
                <a:gd name="T29" fmla="*/ 45 h 148"/>
                <a:gd name="T30" fmla="*/ 0 w 64"/>
                <a:gd name="T31" fmla="*/ 59 h 148"/>
                <a:gd name="T32" fmla="*/ 0 w 64"/>
                <a:gd name="T33" fmla="*/ 74 h 148"/>
                <a:gd name="T34" fmla="*/ 1 w 64"/>
                <a:gd name="T35" fmla="*/ 88 h 148"/>
                <a:gd name="T36" fmla="*/ 2 w 64"/>
                <a:gd name="T37" fmla="*/ 102 h 148"/>
                <a:gd name="T38" fmla="*/ 6 w 64"/>
                <a:gd name="T39" fmla="*/ 115 h 148"/>
                <a:gd name="T40" fmla="*/ 10 w 64"/>
                <a:gd name="T41" fmla="*/ 126 h 148"/>
                <a:gd name="T42" fmla="*/ 15 w 64"/>
                <a:gd name="T43" fmla="*/ 135 h 148"/>
                <a:gd name="T44" fmla="*/ 20 w 64"/>
                <a:gd name="T45" fmla="*/ 142 h 148"/>
                <a:gd name="T46" fmla="*/ 27 w 64"/>
                <a:gd name="T47" fmla="*/ 147 h 148"/>
                <a:gd name="T48" fmla="*/ 33 w 64"/>
                <a:gd name="T49" fmla="*/ 148 h 148"/>
                <a:gd name="T50" fmla="*/ 45 w 64"/>
                <a:gd name="T51" fmla="*/ 141 h 148"/>
                <a:gd name="T52" fmla="*/ 55 w 64"/>
                <a:gd name="T53" fmla="*/ 125 h 148"/>
                <a:gd name="T54" fmla="*/ 62 w 64"/>
                <a:gd name="T55" fmla="*/ 102 h 148"/>
                <a:gd name="T56" fmla="*/ 64 w 64"/>
                <a:gd name="T57" fmla="*/ 73 h 14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</a:cxnLst>
              <a:rect l="0" t="0" r="r" b="b"/>
              <a:pathLst>
                <a:path w="64" h="148">
                  <a:moveTo>
                    <a:pt x="64" y="73"/>
                  </a:moveTo>
                  <a:lnTo>
                    <a:pt x="63" y="58"/>
                  </a:lnTo>
                  <a:lnTo>
                    <a:pt x="61" y="44"/>
                  </a:lnTo>
                  <a:lnTo>
                    <a:pt x="57" y="31"/>
                  </a:lnTo>
                  <a:lnTo>
                    <a:pt x="53" y="20"/>
                  </a:lnTo>
                  <a:lnTo>
                    <a:pt x="49" y="11"/>
                  </a:lnTo>
                  <a:lnTo>
                    <a:pt x="43" y="5"/>
                  </a:lnTo>
                  <a:lnTo>
                    <a:pt x="37" y="1"/>
                  </a:lnTo>
                  <a:lnTo>
                    <a:pt x="31" y="0"/>
                  </a:lnTo>
                  <a:lnTo>
                    <a:pt x="25" y="1"/>
                  </a:lnTo>
                  <a:lnTo>
                    <a:pt x="18" y="5"/>
                  </a:lnTo>
                  <a:lnTo>
                    <a:pt x="13" y="12"/>
                  </a:lnTo>
                  <a:lnTo>
                    <a:pt x="9" y="21"/>
                  </a:lnTo>
                  <a:lnTo>
                    <a:pt x="4" y="32"/>
                  </a:lnTo>
                  <a:lnTo>
                    <a:pt x="2" y="45"/>
                  </a:lnTo>
                  <a:lnTo>
                    <a:pt x="0" y="59"/>
                  </a:lnTo>
                  <a:lnTo>
                    <a:pt x="0" y="74"/>
                  </a:lnTo>
                  <a:lnTo>
                    <a:pt x="1" y="88"/>
                  </a:lnTo>
                  <a:lnTo>
                    <a:pt x="2" y="102"/>
                  </a:lnTo>
                  <a:lnTo>
                    <a:pt x="6" y="115"/>
                  </a:lnTo>
                  <a:lnTo>
                    <a:pt x="10" y="126"/>
                  </a:lnTo>
                  <a:lnTo>
                    <a:pt x="15" y="135"/>
                  </a:lnTo>
                  <a:lnTo>
                    <a:pt x="20" y="142"/>
                  </a:lnTo>
                  <a:lnTo>
                    <a:pt x="27" y="147"/>
                  </a:lnTo>
                  <a:lnTo>
                    <a:pt x="33" y="148"/>
                  </a:lnTo>
                  <a:lnTo>
                    <a:pt x="45" y="141"/>
                  </a:lnTo>
                  <a:lnTo>
                    <a:pt x="55" y="125"/>
                  </a:lnTo>
                  <a:lnTo>
                    <a:pt x="62" y="102"/>
                  </a:lnTo>
                  <a:lnTo>
                    <a:pt x="64" y="73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6" name="Freeform 42"/>
            <xdr:cNvSpPr>
              <a:spLocks/>
            </xdr:cNvSpPr>
          </xdr:nvSpPr>
          <xdr:spPr bwMode="auto">
            <a:xfrm>
              <a:off x="1091" y="208"/>
              <a:ext cx="30" cy="106"/>
            </a:xfrm>
            <a:custGeom>
              <a:avLst/>
              <a:gdLst>
                <a:gd name="T0" fmla="*/ 332 w 332"/>
                <a:gd name="T1" fmla="*/ 1143 h 1157"/>
                <a:gd name="T2" fmla="*/ 58 w 332"/>
                <a:gd name="T3" fmla="*/ 0 h 1157"/>
                <a:gd name="T4" fmla="*/ 0 w 332"/>
                <a:gd name="T5" fmla="*/ 13 h 1157"/>
                <a:gd name="T6" fmla="*/ 274 w 332"/>
                <a:gd name="T7" fmla="*/ 1157 h 1157"/>
                <a:gd name="T8" fmla="*/ 332 w 332"/>
                <a:gd name="T9" fmla="*/ 1143 h 11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32" h="1157">
                  <a:moveTo>
                    <a:pt x="332" y="1143"/>
                  </a:moveTo>
                  <a:lnTo>
                    <a:pt x="58" y="0"/>
                  </a:lnTo>
                  <a:lnTo>
                    <a:pt x="0" y="13"/>
                  </a:lnTo>
                  <a:lnTo>
                    <a:pt x="274" y="1157"/>
                  </a:lnTo>
                  <a:lnTo>
                    <a:pt x="332" y="1143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" name="Freeform 43"/>
            <xdr:cNvSpPr>
              <a:spLocks/>
            </xdr:cNvSpPr>
          </xdr:nvSpPr>
          <xdr:spPr bwMode="auto">
            <a:xfrm>
              <a:off x="1089" y="205"/>
              <a:ext cx="9" cy="8"/>
            </a:xfrm>
            <a:custGeom>
              <a:avLst/>
              <a:gdLst>
                <a:gd name="T0" fmla="*/ 91 w 91"/>
                <a:gd name="T1" fmla="*/ 77 h 94"/>
                <a:gd name="T2" fmla="*/ 73 w 91"/>
                <a:gd name="T3" fmla="*/ 0 h 94"/>
                <a:gd name="T4" fmla="*/ 0 w 91"/>
                <a:gd name="T5" fmla="*/ 17 h 94"/>
                <a:gd name="T6" fmla="*/ 18 w 91"/>
                <a:gd name="T7" fmla="*/ 94 h 94"/>
                <a:gd name="T8" fmla="*/ 91 w 91"/>
                <a:gd name="T9" fmla="*/ 77 h 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91" h="94">
                  <a:moveTo>
                    <a:pt x="91" y="77"/>
                  </a:moveTo>
                  <a:lnTo>
                    <a:pt x="73" y="0"/>
                  </a:lnTo>
                  <a:lnTo>
                    <a:pt x="0" y="17"/>
                  </a:lnTo>
                  <a:lnTo>
                    <a:pt x="18" y="94"/>
                  </a:lnTo>
                  <a:lnTo>
                    <a:pt x="91" y="7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" name="Freeform 44"/>
            <xdr:cNvSpPr>
              <a:spLocks/>
            </xdr:cNvSpPr>
          </xdr:nvSpPr>
          <xdr:spPr bwMode="auto">
            <a:xfrm>
              <a:off x="1094" y="212"/>
              <a:ext cx="25" cy="99"/>
            </a:xfrm>
            <a:custGeom>
              <a:avLst/>
              <a:gdLst>
                <a:gd name="T0" fmla="*/ 275 w 275"/>
                <a:gd name="T1" fmla="*/ 1085 h 1088"/>
                <a:gd name="T2" fmla="*/ 14 w 275"/>
                <a:gd name="T3" fmla="*/ 0 h 1088"/>
                <a:gd name="T4" fmla="*/ 0 w 275"/>
                <a:gd name="T5" fmla="*/ 3 h 1088"/>
                <a:gd name="T6" fmla="*/ 260 w 275"/>
                <a:gd name="T7" fmla="*/ 1088 h 1088"/>
                <a:gd name="T8" fmla="*/ 275 w 275"/>
                <a:gd name="T9" fmla="*/ 1085 h 10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275" h="1088">
                  <a:moveTo>
                    <a:pt x="275" y="1085"/>
                  </a:moveTo>
                  <a:lnTo>
                    <a:pt x="14" y="0"/>
                  </a:lnTo>
                  <a:lnTo>
                    <a:pt x="0" y="3"/>
                  </a:lnTo>
                  <a:lnTo>
                    <a:pt x="260" y="1088"/>
                  </a:lnTo>
                  <a:lnTo>
                    <a:pt x="275" y="1085"/>
                  </a:lnTo>
                  <a:close/>
                </a:path>
              </a:pathLst>
            </a:custGeom>
            <a:solidFill>
              <a:srgbClr val="D1966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9" name="Freeform 45"/>
            <xdr:cNvSpPr>
              <a:spLocks/>
            </xdr:cNvSpPr>
          </xdr:nvSpPr>
          <xdr:spPr bwMode="auto">
            <a:xfrm>
              <a:off x="1103" y="272"/>
              <a:ext cx="5" cy="8"/>
            </a:xfrm>
            <a:custGeom>
              <a:avLst/>
              <a:gdLst>
                <a:gd name="T0" fmla="*/ 0 w 54"/>
                <a:gd name="T1" fmla="*/ 0 h 81"/>
                <a:gd name="T2" fmla="*/ 7 w 54"/>
                <a:gd name="T3" fmla="*/ 0 h 81"/>
                <a:gd name="T4" fmla="*/ 15 w 54"/>
                <a:gd name="T5" fmla="*/ 2 h 81"/>
                <a:gd name="T6" fmla="*/ 23 w 54"/>
                <a:gd name="T7" fmla="*/ 5 h 81"/>
                <a:gd name="T8" fmla="*/ 32 w 54"/>
                <a:gd name="T9" fmla="*/ 9 h 81"/>
                <a:gd name="T10" fmla="*/ 39 w 54"/>
                <a:gd name="T11" fmla="*/ 15 h 81"/>
                <a:gd name="T12" fmla="*/ 46 w 54"/>
                <a:gd name="T13" fmla="*/ 21 h 81"/>
                <a:gd name="T14" fmla="*/ 51 w 54"/>
                <a:gd name="T15" fmla="*/ 26 h 81"/>
                <a:gd name="T16" fmla="*/ 53 w 54"/>
                <a:gd name="T17" fmla="*/ 33 h 81"/>
                <a:gd name="T18" fmla="*/ 54 w 54"/>
                <a:gd name="T19" fmla="*/ 39 h 81"/>
                <a:gd name="T20" fmla="*/ 54 w 54"/>
                <a:gd name="T21" fmla="*/ 47 h 81"/>
                <a:gd name="T22" fmla="*/ 54 w 54"/>
                <a:gd name="T23" fmla="*/ 56 h 81"/>
                <a:gd name="T24" fmla="*/ 52 w 54"/>
                <a:gd name="T25" fmla="*/ 63 h 81"/>
                <a:gd name="T26" fmla="*/ 49 w 54"/>
                <a:gd name="T27" fmla="*/ 71 h 81"/>
                <a:gd name="T28" fmla="*/ 42 w 54"/>
                <a:gd name="T29" fmla="*/ 77 h 81"/>
                <a:gd name="T30" fmla="*/ 34 w 54"/>
                <a:gd name="T31" fmla="*/ 80 h 81"/>
                <a:gd name="T32" fmla="*/ 21 w 54"/>
                <a:gd name="T33" fmla="*/ 81 h 81"/>
                <a:gd name="T34" fmla="*/ 0 w 54"/>
                <a:gd name="T35" fmla="*/ 0 h 8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54" h="81">
                  <a:moveTo>
                    <a:pt x="0" y="0"/>
                  </a:moveTo>
                  <a:lnTo>
                    <a:pt x="7" y="0"/>
                  </a:lnTo>
                  <a:lnTo>
                    <a:pt x="15" y="2"/>
                  </a:lnTo>
                  <a:lnTo>
                    <a:pt x="23" y="5"/>
                  </a:lnTo>
                  <a:lnTo>
                    <a:pt x="32" y="9"/>
                  </a:lnTo>
                  <a:lnTo>
                    <a:pt x="39" y="15"/>
                  </a:lnTo>
                  <a:lnTo>
                    <a:pt x="46" y="21"/>
                  </a:lnTo>
                  <a:lnTo>
                    <a:pt x="51" y="26"/>
                  </a:lnTo>
                  <a:lnTo>
                    <a:pt x="53" y="33"/>
                  </a:lnTo>
                  <a:lnTo>
                    <a:pt x="54" y="39"/>
                  </a:lnTo>
                  <a:lnTo>
                    <a:pt x="54" y="47"/>
                  </a:lnTo>
                  <a:lnTo>
                    <a:pt x="54" y="56"/>
                  </a:lnTo>
                  <a:lnTo>
                    <a:pt x="52" y="63"/>
                  </a:lnTo>
                  <a:lnTo>
                    <a:pt x="49" y="71"/>
                  </a:lnTo>
                  <a:lnTo>
                    <a:pt x="42" y="77"/>
                  </a:lnTo>
                  <a:lnTo>
                    <a:pt x="34" y="80"/>
                  </a:lnTo>
                  <a:lnTo>
                    <a:pt x="21" y="8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AFAA7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323850</xdr:colOff>
      <xdr:row>1</xdr:row>
      <xdr:rowOff>76200</xdr:rowOff>
    </xdr:from>
    <xdr:to>
      <xdr:col>17</xdr:col>
      <xdr:colOff>470482</xdr:colOff>
      <xdr:row>7</xdr:row>
      <xdr:rowOff>104775</xdr:rowOff>
    </xdr:to>
    <xdr:grpSp>
      <xdr:nvGrpSpPr>
        <xdr:cNvPr id="4" name="Agrupar 3"/>
        <xdr:cNvGrpSpPr/>
      </xdr:nvGrpSpPr>
      <xdr:grpSpPr>
        <a:xfrm>
          <a:off x="8820150" y="266700"/>
          <a:ext cx="3194632" cy="1190625"/>
          <a:chOff x="5715000" y="3695700"/>
          <a:chExt cx="3194632" cy="1190625"/>
        </a:xfrm>
      </xdr:grpSpPr>
      <xdr:sp macro="" textlink="">
        <xdr:nvSpPr>
          <xdr:cNvPr id="42" name="CaixaDeTexto 41"/>
          <xdr:cNvSpPr txBox="1"/>
        </xdr:nvSpPr>
        <xdr:spPr>
          <a:xfrm>
            <a:off x="5715000" y="3771902"/>
            <a:ext cx="2343149" cy="485774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kumimoji="0" lang="pt-BR" sz="1000" b="0" i="0" u="none" strike="noStrike" kern="0" cap="none" spc="0" normalizeH="0" baseline="0" noProof="0">
                <a:ln>
                  <a:noFill/>
                </a:ln>
                <a:solidFill>
                  <a:schemeClr val="lt1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Analise as Tabelas disponíveis e crie </a:t>
            </a:r>
          </a:p>
          <a:p>
            <a:r>
              <a:rPr kumimoji="0" lang="pt-BR" sz="1000" b="0" i="0" u="none" strike="noStrike" kern="0" cap="none" spc="0" normalizeH="0" baseline="0" noProof="0">
                <a:ln>
                  <a:noFill/>
                </a:ln>
                <a:solidFill>
                  <a:schemeClr val="lt1"/>
                </a:solidFill>
                <a:effectLst/>
                <a:uLnTx/>
                <a:uFillTx/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um gráfico para cada uma delas.</a:t>
            </a:r>
            <a:endParaRPr kumimoji="0" lang="pt-BR" sz="10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endParaRPr lang="pt-BR" sz="1000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grpSp>
        <xdr:nvGrpSpPr>
          <xdr:cNvPr id="6" name="Group 5"/>
          <xdr:cNvGrpSpPr>
            <a:grpSpLocks noChangeAspect="1"/>
          </xdr:cNvGrpSpPr>
        </xdr:nvGrpSpPr>
        <xdr:grpSpPr bwMode="auto">
          <a:xfrm>
            <a:off x="7829550" y="3695700"/>
            <a:ext cx="1080082" cy="1190625"/>
            <a:chOff x="1063" y="187"/>
            <a:chExt cx="160" cy="191"/>
          </a:xfrm>
        </xdr:grpSpPr>
        <xdr:sp macro="" textlink="">
          <xdr:nvSpPr>
            <xdr:cNvPr id="7" name="AutoShape 4"/>
            <xdr:cNvSpPr>
              <a:spLocks noChangeAspect="1" noChangeArrowheads="1" noTextEdit="1"/>
            </xdr:cNvSpPr>
          </xdr:nvSpPr>
          <xdr:spPr bwMode="auto">
            <a:xfrm>
              <a:off x="1063" y="187"/>
              <a:ext cx="160" cy="19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8" name="Freeform 12"/>
            <xdr:cNvSpPr>
              <a:spLocks/>
            </xdr:cNvSpPr>
          </xdr:nvSpPr>
          <xdr:spPr bwMode="auto">
            <a:xfrm>
              <a:off x="1179" y="195"/>
              <a:ext cx="11" cy="8"/>
            </a:xfrm>
            <a:custGeom>
              <a:avLst/>
              <a:gdLst>
                <a:gd name="T0" fmla="*/ 62 w 122"/>
                <a:gd name="T1" fmla="*/ 84 h 84"/>
                <a:gd name="T2" fmla="*/ 74 w 122"/>
                <a:gd name="T3" fmla="*/ 83 h 84"/>
                <a:gd name="T4" fmla="*/ 85 w 122"/>
                <a:gd name="T5" fmla="*/ 81 h 84"/>
                <a:gd name="T6" fmla="*/ 96 w 122"/>
                <a:gd name="T7" fmla="*/ 77 h 84"/>
                <a:gd name="T8" fmla="*/ 105 w 122"/>
                <a:gd name="T9" fmla="*/ 72 h 84"/>
                <a:gd name="T10" fmla="*/ 111 w 122"/>
                <a:gd name="T11" fmla="*/ 65 h 84"/>
                <a:gd name="T12" fmla="*/ 118 w 122"/>
                <a:gd name="T13" fmla="*/ 59 h 84"/>
                <a:gd name="T14" fmla="*/ 121 w 122"/>
                <a:gd name="T15" fmla="*/ 51 h 84"/>
                <a:gd name="T16" fmla="*/ 122 w 122"/>
                <a:gd name="T17" fmla="*/ 42 h 84"/>
                <a:gd name="T18" fmla="*/ 121 w 122"/>
                <a:gd name="T19" fmla="*/ 34 h 84"/>
                <a:gd name="T20" fmla="*/ 118 w 122"/>
                <a:gd name="T21" fmla="*/ 25 h 84"/>
                <a:gd name="T22" fmla="*/ 111 w 122"/>
                <a:gd name="T23" fmla="*/ 19 h 84"/>
                <a:gd name="T24" fmla="*/ 105 w 122"/>
                <a:gd name="T25" fmla="*/ 13 h 84"/>
                <a:gd name="T26" fmla="*/ 96 w 122"/>
                <a:gd name="T27" fmla="*/ 7 h 84"/>
                <a:gd name="T28" fmla="*/ 85 w 122"/>
                <a:gd name="T29" fmla="*/ 3 h 84"/>
                <a:gd name="T30" fmla="*/ 74 w 122"/>
                <a:gd name="T31" fmla="*/ 1 h 84"/>
                <a:gd name="T32" fmla="*/ 62 w 122"/>
                <a:gd name="T33" fmla="*/ 0 h 84"/>
                <a:gd name="T34" fmla="*/ 49 w 122"/>
                <a:gd name="T35" fmla="*/ 1 h 84"/>
                <a:gd name="T36" fmla="*/ 37 w 122"/>
                <a:gd name="T37" fmla="*/ 3 h 84"/>
                <a:gd name="T38" fmla="*/ 28 w 122"/>
                <a:gd name="T39" fmla="*/ 7 h 84"/>
                <a:gd name="T40" fmla="*/ 18 w 122"/>
                <a:gd name="T41" fmla="*/ 13 h 84"/>
                <a:gd name="T42" fmla="*/ 11 w 122"/>
                <a:gd name="T43" fmla="*/ 19 h 84"/>
                <a:gd name="T44" fmla="*/ 6 w 122"/>
                <a:gd name="T45" fmla="*/ 25 h 84"/>
                <a:gd name="T46" fmla="*/ 1 w 122"/>
                <a:gd name="T47" fmla="*/ 34 h 84"/>
                <a:gd name="T48" fmla="*/ 0 w 122"/>
                <a:gd name="T49" fmla="*/ 42 h 84"/>
                <a:gd name="T50" fmla="*/ 1 w 122"/>
                <a:gd name="T51" fmla="*/ 51 h 84"/>
                <a:gd name="T52" fmla="*/ 6 w 122"/>
                <a:gd name="T53" fmla="*/ 59 h 84"/>
                <a:gd name="T54" fmla="*/ 11 w 122"/>
                <a:gd name="T55" fmla="*/ 65 h 84"/>
                <a:gd name="T56" fmla="*/ 18 w 122"/>
                <a:gd name="T57" fmla="*/ 72 h 84"/>
                <a:gd name="T58" fmla="*/ 28 w 122"/>
                <a:gd name="T59" fmla="*/ 77 h 84"/>
                <a:gd name="T60" fmla="*/ 37 w 122"/>
                <a:gd name="T61" fmla="*/ 81 h 84"/>
                <a:gd name="T62" fmla="*/ 49 w 122"/>
                <a:gd name="T63" fmla="*/ 83 h 84"/>
                <a:gd name="T64" fmla="*/ 62 w 122"/>
                <a:gd name="T65" fmla="*/ 84 h 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</a:cxnLst>
              <a:rect l="0" t="0" r="r" b="b"/>
              <a:pathLst>
                <a:path w="122" h="84">
                  <a:moveTo>
                    <a:pt x="62" y="84"/>
                  </a:moveTo>
                  <a:lnTo>
                    <a:pt x="74" y="83"/>
                  </a:lnTo>
                  <a:lnTo>
                    <a:pt x="85" y="81"/>
                  </a:lnTo>
                  <a:lnTo>
                    <a:pt x="96" y="77"/>
                  </a:lnTo>
                  <a:lnTo>
                    <a:pt x="105" y="72"/>
                  </a:lnTo>
                  <a:lnTo>
                    <a:pt x="111" y="65"/>
                  </a:lnTo>
                  <a:lnTo>
                    <a:pt x="118" y="59"/>
                  </a:lnTo>
                  <a:lnTo>
                    <a:pt x="121" y="51"/>
                  </a:lnTo>
                  <a:lnTo>
                    <a:pt x="122" y="42"/>
                  </a:lnTo>
                  <a:lnTo>
                    <a:pt x="121" y="34"/>
                  </a:lnTo>
                  <a:lnTo>
                    <a:pt x="118" y="25"/>
                  </a:lnTo>
                  <a:lnTo>
                    <a:pt x="111" y="19"/>
                  </a:lnTo>
                  <a:lnTo>
                    <a:pt x="105" y="13"/>
                  </a:lnTo>
                  <a:lnTo>
                    <a:pt x="96" y="7"/>
                  </a:lnTo>
                  <a:lnTo>
                    <a:pt x="85" y="3"/>
                  </a:lnTo>
                  <a:lnTo>
                    <a:pt x="74" y="1"/>
                  </a:lnTo>
                  <a:lnTo>
                    <a:pt x="62" y="0"/>
                  </a:lnTo>
                  <a:lnTo>
                    <a:pt x="49" y="1"/>
                  </a:lnTo>
                  <a:lnTo>
                    <a:pt x="37" y="3"/>
                  </a:lnTo>
                  <a:lnTo>
                    <a:pt x="28" y="7"/>
                  </a:lnTo>
                  <a:lnTo>
                    <a:pt x="18" y="13"/>
                  </a:lnTo>
                  <a:lnTo>
                    <a:pt x="11" y="19"/>
                  </a:lnTo>
                  <a:lnTo>
                    <a:pt x="6" y="25"/>
                  </a:lnTo>
                  <a:lnTo>
                    <a:pt x="1" y="34"/>
                  </a:lnTo>
                  <a:lnTo>
                    <a:pt x="0" y="42"/>
                  </a:lnTo>
                  <a:lnTo>
                    <a:pt x="1" y="51"/>
                  </a:lnTo>
                  <a:lnTo>
                    <a:pt x="6" y="59"/>
                  </a:lnTo>
                  <a:lnTo>
                    <a:pt x="11" y="65"/>
                  </a:lnTo>
                  <a:lnTo>
                    <a:pt x="18" y="72"/>
                  </a:lnTo>
                  <a:lnTo>
                    <a:pt x="28" y="77"/>
                  </a:lnTo>
                  <a:lnTo>
                    <a:pt x="37" y="81"/>
                  </a:lnTo>
                  <a:lnTo>
                    <a:pt x="49" y="83"/>
                  </a:lnTo>
                  <a:lnTo>
                    <a:pt x="62" y="84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9" name="Freeform 13"/>
            <xdr:cNvSpPr>
              <a:spLocks/>
            </xdr:cNvSpPr>
          </xdr:nvSpPr>
          <xdr:spPr bwMode="auto">
            <a:xfrm>
              <a:off x="1100" y="251"/>
              <a:ext cx="113" cy="127"/>
            </a:xfrm>
            <a:custGeom>
              <a:avLst/>
              <a:gdLst>
                <a:gd name="T0" fmla="*/ 232 w 1250"/>
                <a:gd name="T1" fmla="*/ 382 h 1395"/>
                <a:gd name="T2" fmla="*/ 296 w 1250"/>
                <a:gd name="T3" fmla="*/ 402 h 1395"/>
                <a:gd name="T4" fmla="*/ 359 w 1250"/>
                <a:gd name="T5" fmla="*/ 415 h 1395"/>
                <a:gd name="T6" fmla="*/ 412 w 1250"/>
                <a:gd name="T7" fmla="*/ 416 h 1395"/>
                <a:gd name="T8" fmla="*/ 476 w 1250"/>
                <a:gd name="T9" fmla="*/ 398 h 1395"/>
                <a:gd name="T10" fmla="*/ 538 w 1250"/>
                <a:gd name="T11" fmla="*/ 356 h 1395"/>
                <a:gd name="T12" fmla="*/ 472 w 1250"/>
                <a:gd name="T13" fmla="*/ 882 h 1395"/>
                <a:gd name="T14" fmla="*/ 468 w 1250"/>
                <a:gd name="T15" fmla="*/ 1097 h 1395"/>
                <a:gd name="T16" fmla="*/ 503 w 1250"/>
                <a:gd name="T17" fmla="*/ 1216 h 1395"/>
                <a:gd name="T18" fmla="*/ 672 w 1250"/>
                <a:gd name="T19" fmla="*/ 1305 h 1395"/>
                <a:gd name="T20" fmla="*/ 579 w 1250"/>
                <a:gd name="T21" fmla="*/ 1333 h 1395"/>
                <a:gd name="T22" fmla="*/ 538 w 1250"/>
                <a:gd name="T23" fmla="*/ 1394 h 1395"/>
                <a:gd name="T24" fmla="*/ 808 w 1250"/>
                <a:gd name="T25" fmla="*/ 1359 h 1395"/>
                <a:gd name="T26" fmla="*/ 780 w 1250"/>
                <a:gd name="T27" fmla="*/ 1315 h 1395"/>
                <a:gd name="T28" fmla="*/ 759 w 1250"/>
                <a:gd name="T29" fmla="*/ 1181 h 1395"/>
                <a:gd name="T30" fmla="*/ 764 w 1250"/>
                <a:gd name="T31" fmla="*/ 900 h 1395"/>
                <a:gd name="T32" fmla="*/ 895 w 1250"/>
                <a:gd name="T33" fmla="*/ 1027 h 1395"/>
                <a:gd name="T34" fmla="*/ 883 w 1250"/>
                <a:gd name="T35" fmla="*/ 1262 h 1395"/>
                <a:gd name="T36" fmla="*/ 862 w 1250"/>
                <a:gd name="T37" fmla="*/ 1329 h 1395"/>
                <a:gd name="T38" fmla="*/ 840 w 1250"/>
                <a:gd name="T39" fmla="*/ 1369 h 1395"/>
                <a:gd name="T40" fmla="*/ 1135 w 1250"/>
                <a:gd name="T41" fmla="*/ 1377 h 1395"/>
                <a:gd name="T42" fmla="*/ 1083 w 1250"/>
                <a:gd name="T43" fmla="*/ 1328 h 1395"/>
                <a:gd name="T44" fmla="*/ 1076 w 1250"/>
                <a:gd name="T45" fmla="*/ 1315 h 1395"/>
                <a:gd name="T46" fmla="*/ 1178 w 1250"/>
                <a:gd name="T47" fmla="*/ 1182 h 1395"/>
                <a:gd name="T48" fmla="*/ 1204 w 1250"/>
                <a:gd name="T49" fmla="*/ 1057 h 1395"/>
                <a:gd name="T50" fmla="*/ 1177 w 1250"/>
                <a:gd name="T51" fmla="*/ 836 h 1395"/>
                <a:gd name="T52" fmla="*/ 1161 w 1250"/>
                <a:gd name="T53" fmla="*/ 431 h 1395"/>
                <a:gd name="T54" fmla="*/ 1182 w 1250"/>
                <a:gd name="T55" fmla="*/ 415 h 1395"/>
                <a:gd name="T56" fmla="*/ 1224 w 1250"/>
                <a:gd name="T57" fmla="*/ 374 h 1395"/>
                <a:gd name="T58" fmla="*/ 1250 w 1250"/>
                <a:gd name="T59" fmla="*/ 293 h 1395"/>
                <a:gd name="T60" fmla="*/ 1241 w 1250"/>
                <a:gd name="T61" fmla="*/ 236 h 1395"/>
                <a:gd name="T62" fmla="*/ 1213 w 1250"/>
                <a:gd name="T63" fmla="*/ 182 h 1395"/>
                <a:gd name="T64" fmla="*/ 1163 w 1250"/>
                <a:gd name="T65" fmla="*/ 104 h 1395"/>
                <a:gd name="T66" fmla="*/ 1099 w 1250"/>
                <a:gd name="T67" fmla="*/ 33 h 1395"/>
                <a:gd name="T68" fmla="*/ 1047 w 1250"/>
                <a:gd name="T69" fmla="*/ 6 h 1395"/>
                <a:gd name="T70" fmla="*/ 1009 w 1250"/>
                <a:gd name="T71" fmla="*/ 2 h 1395"/>
                <a:gd name="T72" fmla="*/ 982 w 1250"/>
                <a:gd name="T73" fmla="*/ 2 h 1395"/>
                <a:gd name="T74" fmla="*/ 891 w 1250"/>
                <a:gd name="T75" fmla="*/ 1 h 1395"/>
                <a:gd name="T76" fmla="*/ 769 w 1250"/>
                <a:gd name="T77" fmla="*/ 1 h 1395"/>
                <a:gd name="T78" fmla="*/ 678 w 1250"/>
                <a:gd name="T79" fmla="*/ 0 h 1395"/>
                <a:gd name="T80" fmla="*/ 649 w 1250"/>
                <a:gd name="T81" fmla="*/ 0 h 1395"/>
                <a:gd name="T82" fmla="*/ 614 w 1250"/>
                <a:gd name="T83" fmla="*/ 5 h 1395"/>
                <a:gd name="T84" fmla="*/ 569 w 1250"/>
                <a:gd name="T85" fmla="*/ 26 h 1395"/>
                <a:gd name="T86" fmla="*/ 512 w 1250"/>
                <a:gd name="T87" fmla="*/ 72 h 1395"/>
                <a:gd name="T88" fmla="*/ 460 w 1250"/>
                <a:gd name="T89" fmla="*/ 138 h 1395"/>
                <a:gd name="T90" fmla="*/ 406 w 1250"/>
                <a:gd name="T91" fmla="*/ 236 h 1395"/>
                <a:gd name="T92" fmla="*/ 204 w 1250"/>
                <a:gd name="T93" fmla="*/ 215 h 1395"/>
                <a:gd name="T94" fmla="*/ 159 w 1250"/>
                <a:gd name="T95" fmla="*/ 162 h 1395"/>
                <a:gd name="T96" fmla="*/ 138 w 1250"/>
                <a:gd name="T97" fmla="*/ 141 h 1395"/>
                <a:gd name="T98" fmla="*/ 104 w 1250"/>
                <a:gd name="T99" fmla="*/ 157 h 1395"/>
                <a:gd name="T100" fmla="*/ 0 w 1250"/>
                <a:gd name="T101" fmla="*/ 209 h 139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</a:cxnLst>
              <a:rect l="0" t="0" r="r" b="b"/>
              <a:pathLst>
                <a:path w="1250" h="1395">
                  <a:moveTo>
                    <a:pt x="192" y="363"/>
                  </a:moveTo>
                  <a:lnTo>
                    <a:pt x="205" y="369"/>
                  </a:lnTo>
                  <a:lnTo>
                    <a:pt x="218" y="376"/>
                  </a:lnTo>
                  <a:lnTo>
                    <a:pt x="232" y="382"/>
                  </a:lnTo>
                  <a:lnTo>
                    <a:pt x="248" y="387"/>
                  </a:lnTo>
                  <a:lnTo>
                    <a:pt x="263" y="393"/>
                  </a:lnTo>
                  <a:lnTo>
                    <a:pt x="280" y="398"/>
                  </a:lnTo>
                  <a:lnTo>
                    <a:pt x="296" y="402"/>
                  </a:lnTo>
                  <a:lnTo>
                    <a:pt x="313" y="406"/>
                  </a:lnTo>
                  <a:lnTo>
                    <a:pt x="328" y="410"/>
                  </a:lnTo>
                  <a:lnTo>
                    <a:pt x="344" y="413"/>
                  </a:lnTo>
                  <a:lnTo>
                    <a:pt x="359" y="415"/>
                  </a:lnTo>
                  <a:lnTo>
                    <a:pt x="374" y="416"/>
                  </a:lnTo>
                  <a:lnTo>
                    <a:pt x="388" y="417"/>
                  </a:lnTo>
                  <a:lnTo>
                    <a:pt x="400" y="417"/>
                  </a:lnTo>
                  <a:lnTo>
                    <a:pt x="412" y="416"/>
                  </a:lnTo>
                  <a:lnTo>
                    <a:pt x="423" y="414"/>
                  </a:lnTo>
                  <a:lnTo>
                    <a:pt x="442" y="408"/>
                  </a:lnTo>
                  <a:lnTo>
                    <a:pt x="460" y="403"/>
                  </a:lnTo>
                  <a:lnTo>
                    <a:pt x="476" y="398"/>
                  </a:lnTo>
                  <a:lnTo>
                    <a:pt x="491" y="390"/>
                  </a:lnTo>
                  <a:lnTo>
                    <a:pt x="507" y="382"/>
                  </a:lnTo>
                  <a:lnTo>
                    <a:pt x="522" y="370"/>
                  </a:lnTo>
                  <a:lnTo>
                    <a:pt x="538" y="356"/>
                  </a:lnTo>
                  <a:lnTo>
                    <a:pt x="555" y="337"/>
                  </a:lnTo>
                  <a:lnTo>
                    <a:pt x="455" y="838"/>
                  </a:lnTo>
                  <a:lnTo>
                    <a:pt x="477" y="837"/>
                  </a:lnTo>
                  <a:lnTo>
                    <a:pt x="472" y="882"/>
                  </a:lnTo>
                  <a:lnTo>
                    <a:pt x="467" y="954"/>
                  </a:lnTo>
                  <a:lnTo>
                    <a:pt x="463" y="1027"/>
                  </a:lnTo>
                  <a:lnTo>
                    <a:pt x="464" y="1077"/>
                  </a:lnTo>
                  <a:lnTo>
                    <a:pt x="468" y="1097"/>
                  </a:lnTo>
                  <a:lnTo>
                    <a:pt x="472" y="1123"/>
                  </a:lnTo>
                  <a:lnTo>
                    <a:pt x="480" y="1153"/>
                  </a:lnTo>
                  <a:lnTo>
                    <a:pt x="489" y="1185"/>
                  </a:lnTo>
                  <a:lnTo>
                    <a:pt x="503" y="1216"/>
                  </a:lnTo>
                  <a:lnTo>
                    <a:pt x="521" y="1249"/>
                  </a:lnTo>
                  <a:lnTo>
                    <a:pt x="544" y="1279"/>
                  </a:lnTo>
                  <a:lnTo>
                    <a:pt x="574" y="1305"/>
                  </a:lnTo>
                  <a:lnTo>
                    <a:pt x="672" y="1305"/>
                  </a:lnTo>
                  <a:lnTo>
                    <a:pt x="647" y="1308"/>
                  </a:lnTo>
                  <a:lnTo>
                    <a:pt x="623" y="1314"/>
                  </a:lnTo>
                  <a:lnTo>
                    <a:pt x="599" y="1322"/>
                  </a:lnTo>
                  <a:lnTo>
                    <a:pt x="579" y="1333"/>
                  </a:lnTo>
                  <a:lnTo>
                    <a:pt x="562" y="1345"/>
                  </a:lnTo>
                  <a:lnTo>
                    <a:pt x="550" y="1360"/>
                  </a:lnTo>
                  <a:lnTo>
                    <a:pt x="541" y="1376"/>
                  </a:lnTo>
                  <a:lnTo>
                    <a:pt x="538" y="1394"/>
                  </a:lnTo>
                  <a:lnTo>
                    <a:pt x="812" y="1394"/>
                  </a:lnTo>
                  <a:lnTo>
                    <a:pt x="814" y="1383"/>
                  </a:lnTo>
                  <a:lnTo>
                    <a:pt x="813" y="1371"/>
                  </a:lnTo>
                  <a:lnTo>
                    <a:pt x="808" y="1359"/>
                  </a:lnTo>
                  <a:lnTo>
                    <a:pt x="801" y="1346"/>
                  </a:lnTo>
                  <a:lnTo>
                    <a:pt x="794" y="1335"/>
                  </a:lnTo>
                  <a:lnTo>
                    <a:pt x="787" y="1324"/>
                  </a:lnTo>
                  <a:lnTo>
                    <a:pt x="780" y="1315"/>
                  </a:lnTo>
                  <a:lnTo>
                    <a:pt x="777" y="1308"/>
                  </a:lnTo>
                  <a:lnTo>
                    <a:pt x="771" y="1282"/>
                  </a:lnTo>
                  <a:lnTo>
                    <a:pt x="764" y="1239"/>
                  </a:lnTo>
                  <a:lnTo>
                    <a:pt x="759" y="1181"/>
                  </a:lnTo>
                  <a:lnTo>
                    <a:pt x="756" y="1115"/>
                  </a:lnTo>
                  <a:lnTo>
                    <a:pt x="755" y="1044"/>
                  </a:lnTo>
                  <a:lnTo>
                    <a:pt x="758" y="971"/>
                  </a:lnTo>
                  <a:lnTo>
                    <a:pt x="764" y="900"/>
                  </a:lnTo>
                  <a:lnTo>
                    <a:pt x="777" y="837"/>
                  </a:lnTo>
                  <a:lnTo>
                    <a:pt x="876" y="837"/>
                  </a:lnTo>
                  <a:lnTo>
                    <a:pt x="888" y="938"/>
                  </a:lnTo>
                  <a:lnTo>
                    <a:pt x="895" y="1027"/>
                  </a:lnTo>
                  <a:lnTo>
                    <a:pt x="897" y="1103"/>
                  </a:lnTo>
                  <a:lnTo>
                    <a:pt x="895" y="1167"/>
                  </a:lnTo>
                  <a:lnTo>
                    <a:pt x="889" y="1219"/>
                  </a:lnTo>
                  <a:lnTo>
                    <a:pt x="883" y="1262"/>
                  </a:lnTo>
                  <a:lnTo>
                    <a:pt x="876" y="1295"/>
                  </a:lnTo>
                  <a:lnTo>
                    <a:pt x="869" y="1318"/>
                  </a:lnTo>
                  <a:lnTo>
                    <a:pt x="867" y="1323"/>
                  </a:lnTo>
                  <a:lnTo>
                    <a:pt x="862" y="1329"/>
                  </a:lnTo>
                  <a:lnTo>
                    <a:pt x="857" y="1337"/>
                  </a:lnTo>
                  <a:lnTo>
                    <a:pt x="850" y="1346"/>
                  </a:lnTo>
                  <a:lnTo>
                    <a:pt x="845" y="1357"/>
                  </a:lnTo>
                  <a:lnTo>
                    <a:pt x="840" y="1369"/>
                  </a:lnTo>
                  <a:lnTo>
                    <a:pt x="837" y="1381"/>
                  </a:lnTo>
                  <a:lnTo>
                    <a:pt x="837" y="1395"/>
                  </a:lnTo>
                  <a:lnTo>
                    <a:pt x="1137" y="1395"/>
                  </a:lnTo>
                  <a:lnTo>
                    <a:pt x="1135" y="1377"/>
                  </a:lnTo>
                  <a:lnTo>
                    <a:pt x="1127" y="1361"/>
                  </a:lnTo>
                  <a:lnTo>
                    <a:pt x="1116" y="1348"/>
                  </a:lnTo>
                  <a:lnTo>
                    <a:pt x="1101" y="1337"/>
                  </a:lnTo>
                  <a:lnTo>
                    <a:pt x="1083" y="1328"/>
                  </a:lnTo>
                  <a:lnTo>
                    <a:pt x="1061" y="1321"/>
                  </a:lnTo>
                  <a:lnTo>
                    <a:pt x="1038" y="1317"/>
                  </a:lnTo>
                  <a:lnTo>
                    <a:pt x="1011" y="1314"/>
                  </a:lnTo>
                  <a:lnTo>
                    <a:pt x="1076" y="1315"/>
                  </a:lnTo>
                  <a:lnTo>
                    <a:pt x="1112" y="1285"/>
                  </a:lnTo>
                  <a:lnTo>
                    <a:pt x="1140" y="1252"/>
                  </a:lnTo>
                  <a:lnTo>
                    <a:pt x="1162" y="1217"/>
                  </a:lnTo>
                  <a:lnTo>
                    <a:pt x="1178" y="1182"/>
                  </a:lnTo>
                  <a:lnTo>
                    <a:pt x="1190" y="1149"/>
                  </a:lnTo>
                  <a:lnTo>
                    <a:pt x="1197" y="1115"/>
                  </a:lnTo>
                  <a:lnTo>
                    <a:pt x="1202" y="1084"/>
                  </a:lnTo>
                  <a:lnTo>
                    <a:pt x="1204" y="1057"/>
                  </a:lnTo>
                  <a:lnTo>
                    <a:pt x="1202" y="1013"/>
                  </a:lnTo>
                  <a:lnTo>
                    <a:pt x="1195" y="947"/>
                  </a:lnTo>
                  <a:lnTo>
                    <a:pt x="1187" y="880"/>
                  </a:lnTo>
                  <a:lnTo>
                    <a:pt x="1177" y="836"/>
                  </a:lnTo>
                  <a:lnTo>
                    <a:pt x="1224" y="834"/>
                  </a:lnTo>
                  <a:lnTo>
                    <a:pt x="1151" y="436"/>
                  </a:lnTo>
                  <a:lnTo>
                    <a:pt x="1156" y="434"/>
                  </a:lnTo>
                  <a:lnTo>
                    <a:pt x="1161" y="431"/>
                  </a:lnTo>
                  <a:lnTo>
                    <a:pt x="1167" y="428"/>
                  </a:lnTo>
                  <a:lnTo>
                    <a:pt x="1172" y="423"/>
                  </a:lnTo>
                  <a:lnTo>
                    <a:pt x="1177" y="419"/>
                  </a:lnTo>
                  <a:lnTo>
                    <a:pt x="1182" y="415"/>
                  </a:lnTo>
                  <a:lnTo>
                    <a:pt x="1189" y="411"/>
                  </a:lnTo>
                  <a:lnTo>
                    <a:pt x="1195" y="405"/>
                  </a:lnTo>
                  <a:lnTo>
                    <a:pt x="1211" y="390"/>
                  </a:lnTo>
                  <a:lnTo>
                    <a:pt x="1224" y="374"/>
                  </a:lnTo>
                  <a:lnTo>
                    <a:pt x="1234" y="356"/>
                  </a:lnTo>
                  <a:lnTo>
                    <a:pt x="1243" y="337"/>
                  </a:lnTo>
                  <a:lnTo>
                    <a:pt x="1248" y="315"/>
                  </a:lnTo>
                  <a:lnTo>
                    <a:pt x="1250" y="293"/>
                  </a:lnTo>
                  <a:lnTo>
                    <a:pt x="1249" y="269"/>
                  </a:lnTo>
                  <a:lnTo>
                    <a:pt x="1244" y="245"/>
                  </a:lnTo>
                  <a:lnTo>
                    <a:pt x="1243" y="242"/>
                  </a:lnTo>
                  <a:lnTo>
                    <a:pt x="1241" y="236"/>
                  </a:lnTo>
                  <a:lnTo>
                    <a:pt x="1235" y="227"/>
                  </a:lnTo>
                  <a:lnTo>
                    <a:pt x="1230" y="214"/>
                  </a:lnTo>
                  <a:lnTo>
                    <a:pt x="1222" y="199"/>
                  </a:lnTo>
                  <a:lnTo>
                    <a:pt x="1213" y="182"/>
                  </a:lnTo>
                  <a:lnTo>
                    <a:pt x="1203" y="163"/>
                  </a:lnTo>
                  <a:lnTo>
                    <a:pt x="1191" y="143"/>
                  </a:lnTo>
                  <a:lnTo>
                    <a:pt x="1178" y="124"/>
                  </a:lnTo>
                  <a:lnTo>
                    <a:pt x="1163" y="104"/>
                  </a:lnTo>
                  <a:lnTo>
                    <a:pt x="1149" y="84"/>
                  </a:lnTo>
                  <a:lnTo>
                    <a:pt x="1133" y="65"/>
                  </a:lnTo>
                  <a:lnTo>
                    <a:pt x="1117" y="48"/>
                  </a:lnTo>
                  <a:lnTo>
                    <a:pt x="1099" y="33"/>
                  </a:lnTo>
                  <a:lnTo>
                    <a:pt x="1081" y="20"/>
                  </a:lnTo>
                  <a:lnTo>
                    <a:pt x="1063" y="11"/>
                  </a:lnTo>
                  <a:lnTo>
                    <a:pt x="1055" y="8"/>
                  </a:lnTo>
                  <a:lnTo>
                    <a:pt x="1047" y="6"/>
                  </a:lnTo>
                  <a:lnTo>
                    <a:pt x="1038" y="5"/>
                  </a:lnTo>
                  <a:lnTo>
                    <a:pt x="1028" y="3"/>
                  </a:lnTo>
                  <a:lnTo>
                    <a:pt x="1017" y="2"/>
                  </a:lnTo>
                  <a:lnTo>
                    <a:pt x="1009" y="2"/>
                  </a:lnTo>
                  <a:lnTo>
                    <a:pt x="1002" y="2"/>
                  </a:lnTo>
                  <a:lnTo>
                    <a:pt x="996" y="2"/>
                  </a:lnTo>
                  <a:lnTo>
                    <a:pt x="992" y="2"/>
                  </a:lnTo>
                  <a:lnTo>
                    <a:pt x="982" y="2"/>
                  </a:lnTo>
                  <a:lnTo>
                    <a:pt x="966" y="2"/>
                  </a:lnTo>
                  <a:lnTo>
                    <a:pt x="944" y="2"/>
                  </a:lnTo>
                  <a:lnTo>
                    <a:pt x="919" y="2"/>
                  </a:lnTo>
                  <a:lnTo>
                    <a:pt x="891" y="1"/>
                  </a:lnTo>
                  <a:lnTo>
                    <a:pt x="861" y="1"/>
                  </a:lnTo>
                  <a:lnTo>
                    <a:pt x="830" y="1"/>
                  </a:lnTo>
                  <a:lnTo>
                    <a:pt x="799" y="1"/>
                  </a:lnTo>
                  <a:lnTo>
                    <a:pt x="769" y="1"/>
                  </a:lnTo>
                  <a:lnTo>
                    <a:pt x="741" y="0"/>
                  </a:lnTo>
                  <a:lnTo>
                    <a:pt x="716" y="0"/>
                  </a:lnTo>
                  <a:lnTo>
                    <a:pt x="694" y="0"/>
                  </a:lnTo>
                  <a:lnTo>
                    <a:pt x="678" y="0"/>
                  </a:lnTo>
                  <a:lnTo>
                    <a:pt x="667" y="0"/>
                  </a:lnTo>
                  <a:lnTo>
                    <a:pt x="663" y="0"/>
                  </a:lnTo>
                  <a:lnTo>
                    <a:pt x="657" y="0"/>
                  </a:lnTo>
                  <a:lnTo>
                    <a:pt x="649" y="0"/>
                  </a:lnTo>
                  <a:lnTo>
                    <a:pt x="641" y="0"/>
                  </a:lnTo>
                  <a:lnTo>
                    <a:pt x="632" y="1"/>
                  </a:lnTo>
                  <a:lnTo>
                    <a:pt x="623" y="3"/>
                  </a:lnTo>
                  <a:lnTo>
                    <a:pt x="614" y="5"/>
                  </a:lnTo>
                  <a:lnTo>
                    <a:pt x="607" y="7"/>
                  </a:lnTo>
                  <a:lnTo>
                    <a:pt x="599" y="9"/>
                  </a:lnTo>
                  <a:lnTo>
                    <a:pt x="585" y="15"/>
                  </a:lnTo>
                  <a:lnTo>
                    <a:pt x="569" y="26"/>
                  </a:lnTo>
                  <a:lnTo>
                    <a:pt x="553" y="37"/>
                  </a:lnTo>
                  <a:lnTo>
                    <a:pt x="537" y="50"/>
                  </a:lnTo>
                  <a:lnTo>
                    <a:pt x="523" y="62"/>
                  </a:lnTo>
                  <a:lnTo>
                    <a:pt x="512" y="72"/>
                  </a:lnTo>
                  <a:lnTo>
                    <a:pt x="505" y="80"/>
                  </a:lnTo>
                  <a:lnTo>
                    <a:pt x="502" y="82"/>
                  </a:lnTo>
                  <a:lnTo>
                    <a:pt x="480" y="109"/>
                  </a:lnTo>
                  <a:lnTo>
                    <a:pt x="460" y="138"/>
                  </a:lnTo>
                  <a:lnTo>
                    <a:pt x="442" y="165"/>
                  </a:lnTo>
                  <a:lnTo>
                    <a:pt x="427" y="192"/>
                  </a:lnTo>
                  <a:lnTo>
                    <a:pt x="415" y="216"/>
                  </a:lnTo>
                  <a:lnTo>
                    <a:pt x="406" y="236"/>
                  </a:lnTo>
                  <a:lnTo>
                    <a:pt x="399" y="251"/>
                  </a:lnTo>
                  <a:lnTo>
                    <a:pt x="395" y="260"/>
                  </a:lnTo>
                  <a:lnTo>
                    <a:pt x="214" y="230"/>
                  </a:lnTo>
                  <a:lnTo>
                    <a:pt x="204" y="215"/>
                  </a:lnTo>
                  <a:lnTo>
                    <a:pt x="192" y="200"/>
                  </a:lnTo>
                  <a:lnTo>
                    <a:pt x="180" y="186"/>
                  </a:lnTo>
                  <a:lnTo>
                    <a:pt x="169" y="174"/>
                  </a:lnTo>
                  <a:lnTo>
                    <a:pt x="159" y="162"/>
                  </a:lnTo>
                  <a:lnTo>
                    <a:pt x="152" y="154"/>
                  </a:lnTo>
                  <a:lnTo>
                    <a:pt x="146" y="148"/>
                  </a:lnTo>
                  <a:lnTo>
                    <a:pt x="144" y="146"/>
                  </a:lnTo>
                  <a:lnTo>
                    <a:pt x="138" y="141"/>
                  </a:lnTo>
                  <a:lnTo>
                    <a:pt x="129" y="138"/>
                  </a:lnTo>
                  <a:lnTo>
                    <a:pt x="121" y="137"/>
                  </a:lnTo>
                  <a:lnTo>
                    <a:pt x="114" y="139"/>
                  </a:lnTo>
                  <a:lnTo>
                    <a:pt x="104" y="157"/>
                  </a:lnTo>
                  <a:lnTo>
                    <a:pt x="103" y="180"/>
                  </a:lnTo>
                  <a:lnTo>
                    <a:pt x="106" y="201"/>
                  </a:lnTo>
                  <a:lnTo>
                    <a:pt x="108" y="210"/>
                  </a:lnTo>
                  <a:lnTo>
                    <a:pt x="0" y="209"/>
                  </a:lnTo>
                  <a:lnTo>
                    <a:pt x="32" y="341"/>
                  </a:lnTo>
                  <a:lnTo>
                    <a:pt x="192" y="342"/>
                  </a:lnTo>
                  <a:lnTo>
                    <a:pt x="192" y="363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" name="Freeform 14"/>
            <xdr:cNvSpPr>
              <a:spLocks/>
            </xdr:cNvSpPr>
          </xdr:nvSpPr>
          <xdr:spPr bwMode="auto">
            <a:xfrm>
              <a:off x="1145" y="327"/>
              <a:ext cx="22" cy="41"/>
            </a:xfrm>
            <a:custGeom>
              <a:avLst/>
              <a:gdLst>
                <a:gd name="T0" fmla="*/ 17 w 248"/>
                <a:gd name="T1" fmla="*/ 0 h 444"/>
                <a:gd name="T2" fmla="*/ 9 w 248"/>
                <a:gd name="T3" fmla="*/ 73 h 444"/>
                <a:gd name="T4" fmla="*/ 3 w 248"/>
                <a:gd name="T5" fmla="*/ 138 h 444"/>
                <a:gd name="T6" fmla="*/ 0 w 248"/>
                <a:gd name="T7" fmla="*/ 204 h 444"/>
                <a:gd name="T8" fmla="*/ 5 w 248"/>
                <a:gd name="T9" fmla="*/ 274 h 444"/>
                <a:gd name="T10" fmla="*/ 18 w 248"/>
                <a:gd name="T11" fmla="*/ 319 h 444"/>
                <a:gd name="T12" fmla="*/ 31 w 248"/>
                <a:gd name="T13" fmla="*/ 356 h 444"/>
                <a:gd name="T14" fmla="*/ 46 w 248"/>
                <a:gd name="T15" fmla="*/ 386 h 444"/>
                <a:gd name="T16" fmla="*/ 60 w 248"/>
                <a:gd name="T17" fmla="*/ 409 h 444"/>
                <a:gd name="T18" fmla="*/ 72 w 248"/>
                <a:gd name="T19" fmla="*/ 425 h 444"/>
                <a:gd name="T20" fmla="*/ 82 w 248"/>
                <a:gd name="T21" fmla="*/ 436 h 444"/>
                <a:gd name="T22" fmla="*/ 88 w 248"/>
                <a:gd name="T23" fmla="*/ 442 h 444"/>
                <a:gd name="T24" fmla="*/ 91 w 248"/>
                <a:gd name="T25" fmla="*/ 444 h 444"/>
                <a:gd name="T26" fmla="*/ 243 w 248"/>
                <a:gd name="T27" fmla="*/ 444 h 444"/>
                <a:gd name="T28" fmla="*/ 242 w 248"/>
                <a:gd name="T29" fmla="*/ 434 h 444"/>
                <a:gd name="T30" fmla="*/ 238 w 248"/>
                <a:gd name="T31" fmla="*/ 406 h 444"/>
                <a:gd name="T32" fmla="*/ 235 w 248"/>
                <a:gd name="T33" fmla="*/ 362 h 444"/>
                <a:gd name="T34" fmla="*/ 230 w 248"/>
                <a:gd name="T35" fmla="*/ 306 h 444"/>
                <a:gd name="T36" fmla="*/ 229 w 248"/>
                <a:gd name="T37" fmla="*/ 239 h 444"/>
                <a:gd name="T38" fmla="*/ 230 w 248"/>
                <a:gd name="T39" fmla="*/ 164 h 444"/>
                <a:gd name="T40" fmla="*/ 237 w 248"/>
                <a:gd name="T41" fmla="*/ 83 h 444"/>
                <a:gd name="T42" fmla="*/ 248 w 248"/>
                <a:gd name="T43" fmla="*/ 0 h 444"/>
                <a:gd name="T44" fmla="*/ 17 w 248"/>
                <a:gd name="T45" fmla="*/ 0 h 44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</a:cxnLst>
              <a:rect l="0" t="0" r="r" b="b"/>
              <a:pathLst>
                <a:path w="248" h="444">
                  <a:moveTo>
                    <a:pt x="17" y="0"/>
                  </a:moveTo>
                  <a:lnTo>
                    <a:pt x="9" y="73"/>
                  </a:lnTo>
                  <a:lnTo>
                    <a:pt x="3" y="138"/>
                  </a:lnTo>
                  <a:lnTo>
                    <a:pt x="0" y="204"/>
                  </a:lnTo>
                  <a:lnTo>
                    <a:pt x="5" y="274"/>
                  </a:lnTo>
                  <a:lnTo>
                    <a:pt x="18" y="319"/>
                  </a:lnTo>
                  <a:lnTo>
                    <a:pt x="31" y="356"/>
                  </a:lnTo>
                  <a:lnTo>
                    <a:pt x="46" y="386"/>
                  </a:lnTo>
                  <a:lnTo>
                    <a:pt x="60" y="409"/>
                  </a:lnTo>
                  <a:lnTo>
                    <a:pt x="72" y="425"/>
                  </a:lnTo>
                  <a:lnTo>
                    <a:pt x="82" y="436"/>
                  </a:lnTo>
                  <a:lnTo>
                    <a:pt x="88" y="442"/>
                  </a:lnTo>
                  <a:lnTo>
                    <a:pt x="91" y="444"/>
                  </a:lnTo>
                  <a:lnTo>
                    <a:pt x="243" y="444"/>
                  </a:lnTo>
                  <a:lnTo>
                    <a:pt x="242" y="434"/>
                  </a:lnTo>
                  <a:lnTo>
                    <a:pt x="238" y="406"/>
                  </a:lnTo>
                  <a:lnTo>
                    <a:pt x="235" y="362"/>
                  </a:lnTo>
                  <a:lnTo>
                    <a:pt x="230" y="306"/>
                  </a:lnTo>
                  <a:lnTo>
                    <a:pt x="229" y="239"/>
                  </a:lnTo>
                  <a:lnTo>
                    <a:pt x="230" y="164"/>
                  </a:lnTo>
                  <a:lnTo>
                    <a:pt x="237" y="83"/>
                  </a:lnTo>
                  <a:lnTo>
                    <a:pt x="248" y="0"/>
                  </a:lnTo>
                  <a:lnTo>
                    <a:pt x="17" y="0"/>
                  </a:lnTo>
                  <a:close/>
                </a:path>
              </a:pathLst>
            </a:custGeom>
            <a:solidFill>
              <a:srgbClr val="E8A06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" name="Freeform 15"/>
            <xdr:cNvSpPr>
              <a:spLocks/>
            </xdr:cNvSpPr>
          </xdr:nvSpPr>
          <xdr:spPr bwMode="auto">
            <a:xfrm>
              <a:off x="1182" y="327"/>
              <a:ext cx="24" cy="42"/>
            </a:xfrm>
            <a:custGeom>
              <a:avLst/>
              <a:gdLst>
                <a:gd name="T0" fmla="*/ 0 w 268"/>
                <a:gd name="T1" fmla="*/ 0 h 458"/>
                <a:gd name="T2" fmla="*/ 15 w 268"/>
                <a:gd name="T3" fmla="*/ 69 h 458"/>
                <a:gd name="T4" fmla="*/ 22 w 268"/>
                <a:gd name="T5" fmla="*/ 145 h 458"/>
                <a:gd name="T6" fmla="*/ 24 w 268"/>
                <a:gd name="T7" fmla="*/ 221 h 458"/>
                <a:gd name="T8" fmla="*/ 22 w 268"/>
                <a:gd name="T9" fmla="*/ 294 h 458"/>
                <a:gd name="T10" fmla="*/ 19 w 268"/>
                <a:gd name="T11" fmla="*/ 358 h 458"/>
                <a:gd name="T12" fmla="*/ 14 w 268"/>
                <a:gd name="T13" fmla="*/ 410 h 458"/>
                <a:gd name="T14" fmla="*/ 11 w 268"/>
                <a:gd name="T15" fmla="*/ 445 h 458"/>
                <a:gd name="T16" fmla="*/ 9 w 268"/>
                <a:gd name="T17" fmla="*/ 458 h 458"/>
                <a:gd name="T18" fmla="*/ 140 w 268"/>
                <a:gd name="T19" fmla="*/ 458 h 458"/>
                <a:gd name="T20" fmla="*/ 144 w 268"/>
                <a:gd name="T21" fmla="*/ 455 h 458"/>
                <a:gd name="T22" fmla="*/ 153 w 268"/>
                <a:gd name="T23" fmla="*/ 450 h 458"/>
                <a:gd name="T24" fmla="*/ 169 w 268"/>
                <a:gd name="T25" fmla="*/ 441 h 458"/>
                <a:gd name="T26" fmla="*/ 187 w 268"/>
                <a:gd name="T27" fmla="*/ 426 h 458"/>
                <a:gd name="T28" fmla="*/ 207 w 268"/>
                <a:gd name="T29" fmla="*/ 405 h 458"/>
                <a:gd name="T30" fmla="*/ 228 w 268"/>
                <a:gd name="T31" fmla="*/ 377 h 458"/>
                <a:gd name="T32" fmla="*/ 246 w 268"/>
                <a:gd name="T33" fmla="*/ 343 h 458"/>
                <a:gd name="T34" fmla="*/ 259 w 268"/>
                <a:gd name="T35" fmla="*/ 302 h 458"/>
                <a:gd name="T36" fmla="*/ 266 w 268"/>
                <a:gd name="T37" fmla="*/ 269 h 458"/>
                <a:gd name="T38" fmla="*/ 268 w 268"/>
                <a:gd name="T39" fmla="*/ 234 h 458"/>
                <a:gd name="T40" fmla="*/ 268 w 268"/>
                <a:gd name="T41" fmla="*/ 195 h 458"/>
                <a:gd name="T42" fmla="*/ 266 w 268"/>
                <a:gd name="T43" fmla="*/ 155 h 458"/>
                <a:gd name="T44" fmla="*/ 260 w 268"/>
                <a:gd name="T45" fmla="*/ 115 h 458"/>
                <a:gd name="T46" fmla="*/ 255 w 268"/>
                <a:gd name="T47" fmla="*/ 75 h 458"/>
                <a:gd name="T48" fmla="*/ 248 w 268"/>
                <a:gd name="T49" fmla="*/ 36 h 458"/>
                <a:gd name="T50" fmla="*/ 240 w 268"/>
                <a:gd name="T51" fmla="*/ 0 h 458"/>
                <a:gd name="T52" fmla="*/ 0 w 268"/>
                <a:gd name="T53" fmla="*/ 0 h 4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</a:cxnLst>
              <a:rect l="0" t="0" r="r" b="b"/>
              <a:pathLst>
                <a:path w="268" h="458">
                  <a:moveTo>
                    <a:pt x="0" y="0"/>
                  </a:moveTo>
                  <a:lnTo>
                    <a:pt x="15" y="69"/>
                  </a:lnTo>
                  <a:lnTo>
                    <a:pt x="22" y="145"/>
                  </a:lnTo>
                  <a:lnTo>
                    <a:pt x="24" y="221"/>
                  </a:lnTo>
                  <a:lnTo>
                    <a:pt x="22" y="294"/>
                  </a:lnTo>
                  <a:lnTo>
                    <a:pt x="19" y="358"/>
                  </a:lnTo>
                  <a:lnTo>
                    <a:pt x="14" y="410"/>
                  </a:lnTo>
                  <a:lnTo>
                    <a:pt x="11" y="445"/>
                  </a:lnTo>
                  <a:lnTo>
                    <a:pt x="9" y="458"/>
                  </a:lnTo>
                  <a:lnTo>
                    <a:pt x="140" y="458"/>
                  </a:lnTo>
                  <a:lnTo>
                    <a:pt x="144" y="455"/>
                  </a:lnTo>
                  <a:lnTo>
                    <a:pt x="153" y="450"/>
                  </a:lnTo>
                  <a:lnTo>
                    <a:pt x="169" y="441"/>
                  </a:lnTo>
                  <a:lnTo>
                    <a:pt x="187" y="426"/>
                  </a:lnTo>
                  <a:lnTo>
                    <a:pt x="207" y="405"/>
                  </a:lnTo>
                  <a:lnTo>
                    <a:pt x="228" y="377"/>
                  </a:lnTo>
                  <a:lnTo>
                    <a:pt x="246" y="343"/>
                  </a:lnTo>
                  <a:lnTo>
                    <a:pt x="259" y="302"/>
                  </a:lnTo>
                  <a:lnTo>
                    <a:pt x="266" y="269"/>
                  </a:lnTo>
                  <a:lnTo>
                    <a:pt x="268" y="234"/>
                  </a:lnTo>
                  <a:lnTo>
                    <a:pt x="268" y="195"/>
                  </a:lnTo>
                  <a:lnTo>
                    <a:pt x="266" y="155"/>
                  </a:lnTo>
                  <a:lnTo>
                    <a:pt x="260" y="115"/>
                  </a:lnTo>
                  <a:lnTo>
                    <a:pt x="255" y="75"/>
                  </a:lnTo>
                  <a:lnTo>
                    <a:pt x="248" y="36"/>
                  </a:lnTo>
                  <a:lnTo>
                    <a:pt x="240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E8A068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" name="Freeform 16"/>
            <xdr:cNvSpPr>
              <a:spLocks/>
            </xdr:cNvSpPr>
          </xdr:nvSpPr>
          <xdr:spPr bwMode="auto">
            <a:xfrm>
              <a:off x="1160" y="234"/>
              <a:ext cx="31" cy="28"/>
            </a:xfrm>
            <a:custGeom>
              <a:avLst/>
              <a:gdLst>
                <a:gd name="T0" fmla="*/ 341 w 341"/>
                <a:gd name="T1" fmla="*/ 296 h 304"/>
                <a:gd name="T2" fmla="*/ 341 w 341"/>
                <a:gd name="T3" fmla="*/ 0 h 304"/>
                <a:gd name="T4" fmla="*/ 0 w 341"/>
                <a:gd name="T5" fmla="*/ 71 h 304"/>
                <a:gd name="T6" fmla="*/ 0 w 341"/>
                <a:gd name="T7" fmla="*/ 304 h 304"/>
                <a:gd name="T8" fmla="*/ 341 w 341"/>
                <a:gd name="T9" fmla="*/ 296 h 3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41" h="304">
                  <a:moveTo>
                    <a:pt x="341" y="296"/>
                  </a:moveTo>
                  <a:lnTo>
                    <a:pt x="341" y="0"/>
                  </a:lnTo>
                  <a:lnTo>
                    <a:pt x="0" y="71"/>
                  </a:lnTo>
                  <a:lnTo>
                    <a:pt x="0" y="304"/>
                  </a:lnTo>
                  <a:lnTo>
                    <a:pt x="341" y="29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" name="Rectangle 17"/>
            <xdr:cNvSpPr>
              <a:spLocks noChangeArrowheads="1"/>
            </xdr:cNvSpPr>
          </xdr:nvSpPr>
          <xdr:spPr bwMode="auto">
            <a:xfrm>
              <a:off x="1163" y="239"/>
              <a:ext cx="24" cy="12"/>
            </a:xfrm>
            <a:prstGeom prst="rect">
              <a:avLst/>
            </a:prstGeom>
            <a:solidFill>
              <a:srgbClr val="AFAA7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4" name="Freeform 18"/>
            <xdr:cNvSpPr>
              <a:spLocks/>
            </xdr:cNvSpPr>
          </xdr:nvSpPr>
          <xdr:spPr bwMode="auto">
            <a:xfrm>
              <a:off x="1141" y="192"/>
              <a:ext cx="62" cy="56"/>
            </a:xfrm>
            <a:custGeom>
              <a:avLst/>
              <a:gdLst>
                <a:gd name="T0" fmla="*/ 591 w 691"/>
                <a:gd name="T1" fmla="*/ 186 h 614"/>
                <a:gd name="T2" fmla="*/ 590 w 691"/>
                <a:gd name="T3" fmla="*/ 186 h 614"/>
                <a:gd name="T4" fmla="*/ 579 w 691"/>
                <a:gd name="T5" fmla="*/ 166 h 614"/>
                <a:gd name="T6" fmla="*/ 556 w 691"/>
                <a:gd name="T7" fmla="*/ 128 h 614"/>
                <a:gd name="T8" fmla="*/ 528 w 691"/>
                <a:gd name="T9" fmla="*/ 94 h 614"/>
                <a:gd name="T10" fmla="*/ 495 w 691"/>
                <a:gd name="T11" fmla="*/ 65 h 614"/>
                <a:gd name="T12" fmla="*/ 458 w 691"/>
                <a:gd name="T13" fmla="*/ 40 h 614"/>
                <a:gd name="T14" fmla="*/ 418 w 691"/>
                <a:gd name="T15" fmla="*/ 21 h 614"/>
                <a:gd name="T16" fmla="*/ 375 w 691"/>
                <a:gd name="T17" fmla="*/ 7 h 614"/>
                <a:gd name="T18" fmla="*/ 329 w 691"/>
                <a:gd name="T19" fmla="*/ 1 h 614"/>
                <a:gd name="T20" fmla="*/ 275 w 691"/>
                <a:gd name="T21" fmla="*/ 1 h 614"/>
                <a:gd name="T22" fmla="*/ 215 w 691"/>
                <a:gd name="T23" fmla="*/ 14 h 614"/>
                <a:gd name="T24" fmla="*/ 161 w 691"/>
                <a:gd name="T25" fmla="*/ 37 h 614"/>
                <a:gd name="T26" fmla="*/ 111 w 691"/>
                <a:gd name="T27" fmla="*/ 70 h 614"/>
                <a:gd name="T28" fmla="*/ 70 w 691"/>
                <a:gd name="T29" fmla="*/ 112 h 614"/>
                <a:gd name="T30" fmla="*/ 37 w 691"/>
                <a:gd name="T31" fmla="*/ 161 h 614"/>
                <a:gd name="T32" fmla="*/ 14 w 691"/>
                <a:gd name="T33" fmla="*/ 216 h 614"/>
                <a:gd name="T34" fmla="*/ 1 w 691"/>
                <a:gd name="T35" fmla="*/ 276 h 614"/>
                <a:gd name="T36" fmla="*/ 1 w 691"/>
                <a:gd name="T37" fmla="*/ 339 h 614"/>
                <a:gd name="T38" fmla="*/ 14 w 691"/>
                <a:gd name="T39" fmla="*/ 399 h 614"/>
                <a:gd name="T40" fmla="*/ 37 w 691"/>
                <a:gd name="T41" fmla="*/ 454 h 614"/>
                <a:gd name="T42" fmla="*/ 70 w 691"/>
                <a:gd name="T43" fmla="*/ 502 h 614"/>
                <a:gd name="T44" fmla="*/ 111 w 691"/>
                <a:gd name="T45" fmla="*/ 545 h 614"/>
                <a:gd name="T46" fmla="*/ 161 w 691"/>
                <a:gd name="T47" fmla="*/ 577 h 614"/>
                <a:gd name="T48" fmla="*/ 215 w 691"/>
                <a:gd name="T49" fmla="*/ 601 h 614"/>
                <a:gd name="T50" fmla="*/ 275 w 691"/>
                <a:gd name="T51" fmla="*/ 613 h 614"/>
                <a:gd name="T52" fmla="*/ 328 w 691"/>
                <a:gd name="T53" fmla="*/ 613 h 614"/>
                <a:gd name="T54" fmla="*/ 371 w 691"/>
                <a:gd name="T55" fmla="*/ 607 h 614"/>
                <a:gd name="T56" fmla="*/ 413 w 691"/>
                <a:gd name="T57" fmla="*/ 595 h 614"/>
                <a:gd name="T58" fmla="*/ 452 w 691"/>
                <a:gd name="T59" fmla="*/ 578 h 614"/>
                <a:gd name="T60" fmla="*/ 488 w 691"/>
                <a:gd name="T61" fmla="*/ 555 h 614"/>
                <a:gd name="T62" fmla="*/ 520 w 691"/>
                <a:gd name="T63" fmla="*/ 529 h 614"/>
                <a:gd name="T64" fmla="*/ 548 w 691"/>
                <a:gd name="T65" fmla="*/ 498 h 614"/>
                <a:gd name="T66" fmla="*/ 572 w 691"/>
                <a:gd name="T67" fmla="*/ 463 h 614"/>
                <a:gd name="T68" fmla="*/ 584 w 691"/>
                <a:gd name="T69" fmla="*/ 444 h 614"/>
                <a:gd name="T70" fmla="*/ 588 w 691"/>
                <a:gd name="T71" fmla="*/ 445 h 614"/>
                <a:gd name="T72" fmla="*/ 611 w 691"/>
                <a:gd name="T73" fmla="*/ 443 h 614"/>
                <a:gd name="T74" fmla="*/ 647 w 691"/>
                <a:gd name="T75" fmla="*/ 423 h 614"/>
                <a:gd name="T76" fmla="*/ 674 w 691"/>
                <a:gd name="T77" fmla="*/ 388 h 614"/>
                <a:gd name="T78" fmla="*/ 689 w 691"/>
                <a:gd name="T79" fmla="*/ 342 h 614"/>
                <a:gd name="T80" fmla="*/ 689 w 691"/>
                <a:gd name="T81" fmla="*/ 289 h 614"/>
                <a:gd name="T82" fmla="*/ 674 w 691"/>
                <a:gd name="T83" fmla="*/ 243 h 614"/>
                <a:gd name="T84" fmla="*/ 647 w 691"/>
                <a:gd name="T85" fmla="*/ 208 h 614"/>
                <a:gd name="T86" fmla="*/ 611 w 691"/>
                <a:gd name="T87" fmla="*/ 188 h 6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</a:cxnLst>
              <a:rect l="0" t="0" r="r" b="b"/>
              <a:pathLst>
                <a:path w="691" h="614">
                  <a:moveTo>
                    <a:pt x="591" y="186"/>
                  </a:moveTo>
                  <a:lnTo>
                    <a:pt x="591" y="186"/>
                  </a:lnTo>
                  <a:lnTo>
                    <a:pt x="590" y="186"/>
                  </a:lnTo>
                  <a:lnTo>
                    <a:pt x="590" y="186"/>
                  </a:lnTo>
                  <a:lnTo>
                    <a:pt x="588" y="186"/>
                  </a:lnTo>
                  <a:lnTo>
                    <a:pt x="579" y="166"/>
                  </a:lnTo>
                  <a:lnTo>
                    <a:pt x="568" y="147"/>
                  </a:lnTo>
                  <a:lnTo>
                    <a:pt x="556" y="128"/>
                  </a:lnTo>
                  <a:lnTo>
                    <a:pt x="543" y="111"/>
                  </a:lnTo>
                  <a:lnTo>
                    <a:pt x="528" y="94"/>
                  </a:lnTo>
                  <a:lnTo>
                    <a:pt x="512" y="79"/>
                  </a:lnTo>
                  <a:lnTo>
                    <a:pt x="495" y="65"/>
                  </a:lnTo>
                  <a:lnTo>
                    <a:pt x="477" y="52"/>
                  </a:lnTo>
                  <a:lnTo>
                    <a:pt x="458" y="40"/>
                  </a:lnTo>
                  <a:lnTo>
                    <a:pt x="439" y="30"/>
                  </a:lnTo>
                  <a:lnTo>
                    <a:pt x="418" y="21"/>
                  </a:lnTo>
                  <a:lnTo>
                    <a:pt x="397" y="14"/>
                  </a:lnTo>
                  <a:lnTo>
                    <a:pt x="375" y="7"/>
                  </a:lnTo>
                  <a:lnTo>
                    <a:pt x="352" y="3"/>
                  </a:lnTo>
                  <a:lnTo>
                    <a:pt x="329" y="1"/>
                  </a:lnTo>
                  <a:lnTo>
                    <a:pt x="306" y="0"/>
                  </a:lnTo>
                  <a:lnTo>
                    <a:pt x="275" y="1"/>
                  </a:lnTo>
                  <a:lnTo>
                    <a:pt x="244" y="6"/>
                  </a:lnTo>
                  <a:lnTo>
                    <a:pt x="215" y="14"/>
                  </a:lnTo>
                  <a:lnTo>
                    <a:pt x="187" y="24"/>
                  </a:lnTo>
                  <a:lnTo>
                    <a:pt x="161" y="37"/>
                  </a:lnTo>
                  <a:lnTo>
                    <a:pt x="135" y="53"/>
                  </a:lnTo>
                  <a:lnTo>
                    <a:pt x="111" y="70"/>
                  </a:lnTo>
                  <a:lnTo>
                    <a:pt x="90" y="90"/>
                  </a:lnTo>
                  <a:lnTo>
                    <a:pt x="70" y="112"/>
                  </a:lnTo>
                  <a:lnTo>
                    <a:pt x="53" y="135"/>
                  </a:lnTo>
                  <a:lnTo>
                    <a:pt x="37" y="161"/>
                  </a:lnTo>
                  <a:lnTo>
                    <a:pt x="24" y="188"/>
                  </a:lnTo>
                  <a:lnTo>
                    <a:pt x="14" y="216"/>
                  </a:lnTo>
                  <a:lnTo>
                    <a:pt x="6" y="245"/>
                  </a:lnTo>
                  <a:lnTo>
                    <a:pt x="1" y="276"/>
                  </a:lnTo>
                  <a:lnTo>
                    <a:pt x="0" y="308"/>
                  </a:lnTo>
                  <a:lnTo>
                    <a:pt x="1" y="339"/>
                  </a:lnTo>
                  <a:lnTo>
                    <a:pt x="6" y="369"/>
                  </a:lnTo>
                  <a:lnTo>
                    <a:pt x="14" y="399"/>
                  </a:lnTo>
                  <a:lnTo>
                    <a:pt x="24" y="427"/>
                  </a:lnTo>
                  <a:lnTo>
                    <a:pt x="37" y="454"/>
                  </a:lnTo>
                  <a:lnTo>
                    <a:pt x="53" y="479"/>
                  </a:lnTo>
                  <a:lnTo>
                    <a:pt x="70" y="502"/>
                  </a:lnTo>
                  <a:lnTo>
                    <a:pt x="90" y="524"/>
                  </a:lnTo>
                  <a:lnTo>
                    <a:pt x="111" y="545"/>
                  </a:lnTo>
                  <a:lnTo>
                    <a:pt x="135" y="562"/>
                  </a:lnTo>
                  <a:lnTo>
                    <a:pt x="161" y="577"/>
                  </a:lnTo>
                  <a:lnTo>
                    <a:pt x="187" y="590"/>
                  </a:lnTo>
                  <a:lnTo>
                    <a:pt x="215" y="601"/>
                  </a:lnTo>
                  <a:lnTo>
                    <a:pt x="244" y="608"/>
                  </a:lnTo>
                  <a:lnTo>
                    <a:pt x="275" y="613"/>
                  </a:lnTo>
                  <a:lnTo>
                    <a:pt x="306" y="614"/>
                  </a:lnTo>
                  <a:lnTo>
                    <a:pt x="328" y="613"/>
                  </a:lnTo>
                  <a:lnTo>
                    <a:pt x="350" y="611"/>
                  </a:lnTo>
                  <a:lnTo>
                    <a:pt x="371" y="607"/>
                  </a:lnTo>
                  <a:lnTo>
                    <a:pt x="393" y="602"/>
                  </a:lnTo>
                  <a:lnTo>
                    <a:pt x="413" y="595"/>
                  </a:lnTo>
                  <a:lnTo>
                    <a:pt x="433" y="587"/>
                  </a:lnTo>
                  <a:lnTo>
                    <a:pt x="452" y="578"/>
                  </a:lnTo>
                  <a:lnTo>
                    <a:pt x="470" y="567"/>
                  </a:lnTo>
                  <a:lnTo>
                    <a:pt x="488" y="555"/>
                  </a:lnTo>
                  <a:lnTo>
                    <a:pt x="504" y="542"/>
                  </a:lnTo>
                  <a:lnTo>
                    <a:pt x="520" y="529"/>
                  </a:lnTo>
                  <a:lnTo>
                    <a:pt x="534" y="514"/>
                  </a:lnTo>
                  <a:lnTo>
                    <a:pt x="548" y="498"/>
                  </a:lnTo>
                  <a:lnTo>
                    <a:pt x="561" y="480"/>
                  </a:lnTo>
                  <a:lnTo>
                    <a:pt x="572" y="463"/>
                  </a:lnTo>
                  <a:lnTo>
                    <a:pt x="582" y="444"/>
                  </a:lnTo>
                  <a:lnTo>
                    <a:pt x="584" y="444"/>
                  </a:lnTo>
                  <a:lnTo>
                    <a:pt x="586" y="444"/>
                  </a:lnTo>
                  <a:lnTo>
                    <a:pt x="588" y="445"/>
                  </a:lnTo>
                  <a:lnTo>
                    <a:pt x="591" y="445"/>
                  </a:lnTo>
                  <a:lnTo>
                    <a:pt x="611" y="443"/>
                  </a:lnTo>
                  <a:lnTo>
                    <a:pt x="630" y="435"/>
                  </a:lnTo>
                  <a:lnTo>
                    <a:pt x="647" y="423"/>
                  </a:lnTo>
                  <a:lnTo>
                    <a:pt x="661" y="407"/>
                  </a:lnTo>
                  <a:lnTo>
                    <a:pt x="674" y="388"/>
                  </a:lnTo>
                  <a:lnTo>
                    <a:pt x="684" y="366"/>
                  </a:lnTo>
                  <a:lnTo>
                    <a:pt x="689" y="342"/>
                  </a:lnTo>
                  <a:lnTo>
                    <a:pt x="691" y="315"/>
                  </a:lnTo>
                  <a:lnTo>
                    <a:pt x="689" y="289"/>
                  </a:lnTo>
                  <a:lnTo>
                    <a:pt x="684" y="264"/>
                  </a:lnTo>
                  <a:lnTo>
                    <a:pt x="674" y="243"/>
                  </a:lnTo>
                  <a:lnTo>
                    <a:pt x="661" y="223"/>
                  </a:lnTo>
                  <a:lnTo>
                    <a:pt x="647" y="208"/>
                  </a:lnTo>
                  <a:lnTo>
                    <a:pt x="630" y="196"/>
                  </a:lnTo>
                  <a:lnTo>
                    <a:pt x="611" y="188"/>
                  </a:lnTo>
                  <a:lnTo>
                    <a:pt x="591" y="18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5" name="Freeform 19"/>
            <xdr:cNvSpPr>
              <a:spLocks/>
            </xdr:cNvSpPr>
          </xdr:nvSpPr>
          <xdr:spPr bwMode="auto">
            <a:xfrm>
              <a:off x="1145" y="197"/>
              <a:ext cx="55" cy="47"/>
            </a:xfrm>
            <a:custGeom>
              <a:avLst/>
              <a:gdLst>
                <a:gd name="T0" fmla="*/ 544 w 607"/>
                <a:gd name="T1" fmla="*/ 197 h 518"/>
                <a:gd name="T2" fmla="*/ 534 w 607"/>
                <a:gd name="T3" fmla="*/ 200 h 518"/>
                <a:gd name="T4" fmla="*/ 525 w 607"/>
                <a:gd name="T5" fmla="*/ 204 h 518"/>
                <a:gd name="T6" fmla="*/ 517 w 607"/>
                <a:gd name="T7" fmla="*/ 209 h 518"/>
                <a:gd name="T8" fmla="*/ 508 w 607"/>
                <a:gd name="T9" fmla="*/ 191 h 518"/>
                <a:gd name="T10" fmla="*/ 492 w 607"/>
                <a:gd name="T11" fmla="*/ 149 h 518"/>
                <a:gd name="T12" fmla="*/ 469 w 607"/>
                <a:gd name="T13" fmla="*/ 110 h 518"/>
                <a:gd name="T14" fmla="*/ 441 w 607"/>
                <a:gd name="T15" fmla="*/ 76 h 518"/>
                <a:gd name="T16" fmla="*/ 407 w 607"/>
                <a:gd name="T17" fmla="*/ 47 h 518"/>
                <a:gd name="T18" fmla="*/ 369 w 607"/>
                <a:gd name="T19" fmla="*/ 25 h 518"/>
                <a:gd name="T20" fmla="*/ 327 w 607"/>
                <a:gd name="T21" fmla="*/ 9 h 518"/>
                <a:gd name="T22" fmla="*/ 281 w 607"/>
                <a:gd name="T23" fmla="*/ 1 h 518"/>
                <a:gd name="T24" fmla="*/ 231 w 607"/>
                <a:gd name="T25" fmla="*/ 1 h 518"/>
                <a:gd name="T26" fmla="*/ 182 w 607"/>
                <a:gd name="T27" fmla="*/ 11 h 518"/>
                <a:gd name="T28" fmla="*/ 135 w 607"/>
                <a:gd name="T29" fmla="*/ 31 h 518"/>
                <a:gd name="T30" fmla="*/ 94 w 607"/>
                <a:gd name="T31" fmla="*/ 59 h 518"/>
                <a:gd name="T32" fmla="*/ 59 w 607"/>
                <a:gd name="T33" fmla="*/ 94 h 518"/>
                <a:gd name="T34" fmla="*/ 31 w 607"/>
                <a:gd name="T35" fmla="*/ 135 h 518"/>
                <a:gd name="T36" fmla="*/ 11 w 607"/>
                <a:gd name="T37" fmla="*/ 182 h 518"/>
                <a:gd name="T38" fmla="*/ 1 w 607"/>
                <a:gd name="T39" fmla="*/ 232 h 518"/>
                <a:gd name="T40" fmla="*/ 1 w 607"/>
                <a:gd name="T41" fmla="*/ 285 h 518"/>
                <a:gd name="T42" fmla="*/ 11 w 607"/>
                <a:gd name="T43" fmla="*/ 336 h 518"/>
                <a:gd name="T44" fmla="*/ 31 w 607"/>
                <a:gd name="T45" fmla="*/ 382 h 518"/>
                <a:gd name="T46" fmla="*/ 59 w 607"/>
                <a:gd name="T47" fmla="*/ 424 h 518"/>
                <a:gd name="T48" fmla="*/ 94 w 607"/>
                <a:gd name="T49" fmla="*/ 459 h 518"/>
                <a:gd name="T50" fmla="*/ 135 w 607"/>
                <a:gd name="T51" fmla="*/ 486 h 518"/>
                <a:gd name="T52" fmla="*/ 182 w 607"/>
                <a:gd name="T53" fmla="*/ 506 h 518"/>
                <a:gd name="T54" fmla="*/ 231 w 607"/>
                <a:gd name="T55" fmla="*/ 517 h 518"/>
                <a:gd name="T56" fmla="*/ 280 w 607"/>
                <a:gd name="T57" fmla="*/ 517 h 518"/>
                <a:gd name="T58" fmla="*/ 322 w 607"/>
                <a:gd name="T59" fmla="*/ 509 h 518"/>
                <a:gd name="T60" fmla="*/ 363 w 607"/>
                <a:gd name="T61" fmla="*/ 496 h 518"/>
                <a:gd name="T62" fmla="*/ 400 w 607"/>
                <a:gd name="T63" fmla="*/ 475 h 518"/>
                <a:gd name="T64" fmla="*/ 432 w 607"/>
                <a:gd name="T65" fmla="*/ 450 h 518"/>
                <a:gd name="T66" fmla="*/ 461 w 607"/>
                <a:gd name="T67" fmla="*/ 419 h 518"/>
                <a:gd name="T68" fmla="*/ 484 w 607"/>
                <a:gd name="T69" fmla="*/ 385 h 518"/>
                <a:gd name="T70" fmla="*/ 501 w 607"/>
                <a:gd name="T71" fmla="*/ 346 h 518"/>
                <a:gd name="T72" fmla="*/ 512 w 607"/>
                <a:gd name="T73" fmla="*/ 331 h 518"/>
                <a:gd name="T74" fmla="*/ 521 w 607"/>
                <a:gd name="T75" fmla="*/ 339 h 518"/>
                <a:gd name="T76" fmla="*/ 532 w 607"/>
                <a:gd name="T77" fmla="*/ 344 h 518"/>
                <a:gd name="T78" fmla="*/ 543 w 607"/>
                <a:gd name="T79" fmla="*/ 348 h 518"/>
                <a:gd name="T80" fmla="*/ 560 w 607"/>
                <a:gd name="T81" fmla="*/ 346 h 518"/>
                <a:gd name="T82" fmla="*/ 582 w 607"/>
                <a:gd name="T83" fmla="*/ 335 h 518"/>
                <a:gd name="T84" fmla="*/ 598 w 607"/>
                <a:gd name="T85" fmla="*/ 315 h 518"/>
                <a:gd name="T86" fmla="*/ 606 w 607"/>
                <a:gd name="T87" fmla="*/ 287 h 518"/>
                <a:gd name="T88" fmla="*/ 606 w 607"/>
                <a:gd name="T89" fmla="*/ 257 h 518"/>
                <a:gd name="T90" fmla="*/ 598 w 607"/>
                <a:gd name="T91" fmla="*/ 230 h 518"/>
                <a:gd name="T92" fmla="*/ 582 w 607"/>
                <a:gd name="T93" fmla="*/ 210 h 518"/>
                <a:gd name="T94" fmla="*/ 560 w 607"/>
                <a:gd name="T95" fmla="*/ 198 h 51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</a:cxnLst>
              <a:rect l="0" t="0" r="r" b="b"/>
              <a:pathLst>
                <a:path w="607" h="518">
                  <a:moveTo>
                    <a:pt x="549" y="197"/>
                  </a:moveTo>
                  <a:lnTo>
                    <a:pt x="544" y="197"/>
                  </a:lnTo>
                  <a:lnTo>
                    <a:pt x="538" y="198"/>
                  </a:lnTo>
                  <a:lnTo>
                    <a:pt x="534" y="200"/>
                  </a:lnTo>
                  <a:lnTo>
                    <a:pt x="530" y="202"/>
                  </a:lnTo>
                  <a:lnTo>
                    <a:pt x="525" y="204"/>
                  </a:lnTo>
                  <a:lnTo>
                    <a:pt x="520" y="206"/>
                  </a:lnTo>
                  <a:lnTo>
                    <a:pt x="517" y="209"/>
                  </a:lnTo>
                  <a:lnTo>
                    <a:pt x="513" y="213"/>
                  </a:lnTo>
                  <a:lnTo>
                    <a:pt x="508" y="191"/>
                  </a:lnTo>
                  <a:lnTo>
                    <a:pt x="501" y="169"/>
                  </a:lnTo>
                  <a:lnTo>
                    <a:pt x="492" y="149"/>
                  </a:lnTo>
                  <a:lnTo>
                    <a:pt x="481" y="129"/>
                  </a:lnTo>
                  <a:lnTo>
                    <a:pt x="469" y="110"/>
                  </a:lnTo>
                  <a:lnTo>
                    <a:pt x="456" y="93"/>
                  </a:lnTo>
                  <a:lnTo>
                    <a:pt x="441" y="76"/>
                  </a:lnTo>
                  <a:lnTo>
                    <a:pt x="425" y="61"/>
                  </a:lnTo>
                  <a:lnTo>
                    <a:pt x="407" y="47"/>
                  </a:lnTo>
                  <a:lnTo>
                    <a:pt x="388" y="36"/>
                  </a:lnTo>
                  <a:lnTo>
                    <a:pt x="369" y="25"/>
                  </a:lnTo>
                  <a:lnTo>
                    <a:pt x="348" y="16"/>
                  </a:lnTo>
                  <a:lnTo>
                    <a:pt x="327" y="9"/>
                  </a:lnTo>
                  <a:lnTo>
                    <a:pt x="304" y="4"/>
                  </a:lnTo>
                  <a:lnTo>
                    <a:pt x="281" y="1"/>
                  </a:lnTo>
                  <a:lnTo>
                    <a:pt x="258" y="0"/>
                  </a:lnTo>
                  <a:lnTo>
                    <a:pt x="231" y="1"/>
                  </a:lnTo>
                  <a:lnTo>
                    <a:pt x="206" y="5"/>
                  </a:lnTo>
                  <a:lnTo>
                    <a:pt x="182" y="11"/>
                  </a:lnTo>
                  <a:lnTo>
                    <a:pt x="157" y="20"/>
                  </a:lnTo>
                  <a:lnTo>
                    <a:pt x="135" y="31"/>
                  </a:lnTo>
                  <a:lnTo>
                    <a:pt x="114" y="44"/>
                  </a:lnTo>
                  <a:lnTo>
                    <a:pt x="94" y="59"/>
                  </a:lnTo>
                  <a:lnTo>
                    <a:pt x="76" y="76"/>
                  </a:lnTo>
                  <a:lnTo>
                    <a:pt x="59" y="94"/>
                  </a:lnTo>
                  <a:lnTo>
                    <a:pt x="44" y="114"/>
                  </a:lnTo>
                  <a:lnTo>
                    <a:pt x="31" y="135"/>
                  </a:lnTo>
                  <a:lnTo>
                    <a:pt x="20" y="158"/>
                  </a:lnTo>
                  <a:lnTo>
                    <a:pt x="11" y="182"/>
                  </a:lnTo>
                  <a:lnTo>
                    <a:pt x="5" y="207"/>
                  </a:lnTo>
                  <a:lnTo>
                    <a:pt x="1" y="232"/>
                  </a:lnTo>
                  <a:lnTo>
                    <a:pt x="0" y="259"/>
                  </a:lnTo>
                  <a:lnTo>
                    <a:pt x="1" y="285"/>
                  </a:lnTo>
                  <a:lnTo>
                    <a:pt x="5" y="311"/>
                  </a:lnTo>
                  <a:lnTo>
                    <a:pt x="11" y="336"/>
                  </a:lnTo>
                  <a:lnTo>
                    <a:pt x="20" y="359"/>
                  </a:lnTo>
                  <a:lnTo>
                    <a:pt x="31" y="382"/>
                  </a:lnTo>
                  <a:lnTo>
                    <a:pt x="44" y="404"/>
                  </a:lnTo>
                  <a:lnTo>
                    <a:pt x="59" y="424"/>
                  </a:lnTo>
                  <a:lnTo>
                    <a:pt x="76" y="442"/>
                  </a:lnTo>
                  <a:lnTo>
                    <a:pt x="94" y="459"/>
                  </a:lnTo>
                  <a:lnTo>
                    <a:pt x="114" y="473"/>
                  </a:lnTo>
                  <a:lnTo>
                    <a:pt x="135" y="486"/>
                  </a:lnTo>
                  <a:lnTo>
                    <a:pt x="157" y="498"/>
                  </a:lnTo>
                  <a:lnTo>
                    <a:pt x="182" y="506"/>
                  </a:lnTo>
                  <a:lnTo>
                    <a:pt x="206" y="513"/>
                  </a:lnTo>
                  <a:lnTo>
                    <a:pt x="231" y="517"/>
                  </a:lnTo>
                  <a:lnTo>
                    <a:pt x="258" y="518"/>
                  </a:lnTo>
                  <a:lnTo>
                    <a:pt x="280" y="517"/>
                  </a:lnTo>
                  <a:lnTo>
                    <a:pt x="301" y="514"/>
                  </a:lnTo>
                  <a:lnTo>
                    <a:pt x="322" y="509"/>
                  </a:lnTo>
                  <a:lnTo>
                    <a:pt x="344" y="503"/>
                  </a:lnTo>
                  <a:lnTo>
                    <a:pt x="363" y="496"/>
                  </a:lnTo>
                  <a:lnTo>
                    <a:pt x="382" y="486"/>
                  </a:lnTo>
                  <a:lnTo>
                    <a:pt x="400" y="475"/>
                  </a:lnTo>
                  <a:lnTo>
                    <a:pt x="417" y="463"/>
                  </a:lnTo>
                  <a:lnTo>
                    <a:pt x="432" y="450"/>
                  </a:lnTo>
                  <a:lnTo>
                    <a:pt x="447" y="435"/>
                  </a:lnTo>
                  <a:lnTo>
                    <a:pt x="461" y="419"/>
                  </a:lnTo>
                  <a:lnTo>
                    <a:pt x="473" y="403"/>
                  </a:lnTo>
                  <a:lnTo>
                    <a:pt x="484" y="385"/>
                  </a:lnTo>
                  <a:lnTo>
                    <a:pt x="493" y="367"/>
                  </a:lnTo>
                  <a:lnTo>
                    <a:pt x="501" y="346"/>
                  </a:lnTo>
                  <a:lnTo>
                    <a:pt x="508" y="326"/>
                  </a:lnTo>
                  <a:lnTo>
                    <a:pt x="512" y="331"/>
                  </a:lnTo>
                  <a:lnTo>
                    <a:pt x="516" y="335"/>
                  </a:lnTo>
                  <a:lnTo>
                    <a:pt x="521" y="339"/>
                  </a:lnTo>
                  <a:lnTo>
                    <a:pt x="527" y="341"/>
                  </a:lnTo>
                  <a:lnTo>
                    <a:pt x="532" y="344"/>
                  </a:lnTo>
                  <a:lnTo>
                    <a:pt x="537" y="346"/>
                  </a:lnTo>
                  <a:lnTo>
                    <a:pt x="543" y="348"/>
                  </a:lnTo>
                  <a:lnTo>
                    <a:pt x="549" y="348"/>
                  </a:lnTo>
                  <a:lnTo>
                    <a:pt x="560" y="346"/>
                  </a:lnTo>
                  <a:lnTo>
                    <a:pt x="571" y="341"/>
                  </a:lnTo>
                  <a:lnTo>
                    <a:pt x="582" y="335"/>
                  </a:lnTo>
                  <a:lnTo>
                    <a:pt x="590" y="325"/>
                  </a:lnTo>
                  <a:lnTo>
                    <a:pt x="598" y="315"/>
                  </a:lnTo>
                  <a:lnTo>
                    <a:pt x="603" y="302"/>
                  </a:lnTo>
                  <a:lnTo>
                    <a:pt x="606" y="287"/>
                  </a:lnTo>
                  <a:lnTo>
                    <a:pt x="607" y="272"/>
                  </a:lnTo>
                  <a:lnTo>
                    <a:pt x="606" y="257"/>
                  </a:lnTo>
                  <a:lnTo>
                    <a:pt x="603" y="243"/>
                  </a:lnTo>
                  <a:lnTo>
                    <a:pt x="598" y="230"/>
                  </a:lnTo>
                  <a:lnTo>
                    <a:pt x="590" y="219"/>
                  </a:lnTo>
                  <a:lnTo>
                    <a:pt x="582" y="210"/>
                  </a:lnTo>
                  <a:lnTo>
                    <a:pt x="571" y="203"/>
                  </a:lnTo>
                  <a:lnTo>
                    <a:pt x="560" y="198"/>
                  </a:lnTo>
                  <a:lnTo>
                    <a:pt x="549" y="197"/>
                  </a:lnTo>
                  <a:close/>
                </a:path>
              </a:pathLst>
            </a:custGeom>
            <a:solidFill>
              <a:srgbClr val="AFAA7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" name="Freeform 20"/>
            <xdr:cNvSpPr>
              <a:spLocks/>
            </xdr:cNvSpPr>
          </xdr:nvSpPr>
          <xdr:spPr bwMode="auto">
            <a:xfrm>
              <a:off x="1158" y="229"/>
              <a:ext cx="22" cy="8"/>
            </a:xfrm>
            <a:custGeom>
              <a:avLst/>
              <a:gdLst>
                <a:gd name="T0" fmla="*/ 0 w 247"/>
                <a:gd name="T1" fmla="*/ 0 h 87"/>
                <a:gd name="T2" fmla="*/ 2 w 247"/>
                <a:gd name="T3" fmla="*/ 9 h 87"/>
                <a:gd name="T4" fmla="*/ 5 w 247"/>
                <a:gd name="T5" fmla="*/ 17 h 87"/>
                <a:gd name="T6" fmla="*/ 8 w 247"/>
                <a:gd name="T7" fmla="*/ 26 h 87"/>
                <a:gd name="T8" fmla="*/ 12 w 247"/>
                <a:gd name="T9" fmla="*/ 34 h 87"/>
                <a:gd name="T10" fmla="*/ 17 w 247"/>
                <a:gd name="T11" fmla="*/ 44 h 87"/>
                <a:gd name="T12" fmla="*/ 24 w 247"/>
                <a:gd name="T13" fmla="*/ 52 h 87"/>
                <a:gd name="T14" fmla="*/ 33 w 247"/>
                <a:gd name="T15" fmla="*/ 61 h 87"/>
                <a:gd name="T16" fmla="*/ 45 w 247"/>
                <a:gd name="T17" fmla="*/ 69 h 87"/>
                <a:gd name="T18" fmla="*/ 60 w 247"/>
                <a:gd name="T19" fmla="*/ 78 h 87"/>
                <a:gd name="T20" fmla="*/ 77 w 247"/>
                <a:gd name="T21" fmla="*/ 82 h 87"/>
                <a:gd name="T22" fmla="*/ 92 w 247"/>
                <a:gd name="T23" fmla="*/ 85 h 87"/>
                <a:gd name="T24" fmla="*/ 107 w 247"/>
                <a:gd name="T25" fmla="*/ 86 h 87"/>
                <a:gd name="T26" fmla="*/ 120 w 247"/>
                <a:gd name="T27" fmla="*/ 87 h 87"/>
                <a:gd name="T28" fmla="*/ 131 w 247"/>
                <a:gd name="T29" fmla="*/ 86 h 87"/>
                <a:gd name="T30" fmla="*/ 138 w 247"/>
                <a:gd name="T31" fmla="*/ 85 h 87"/>
                <a:gd name="T32" fmla="*/ 140 w 247"/>
                <a:gd name="T33" fmla="*/ 85 h 87"/>
                <a:gd name="T34" fmla="*/ 247 w 247"/>
                <a:gd name="T35" fmla="*/ 0 h 87"/>
                <a:gd name="T36" fmla="*/ 0 w 247"/>
                <a:gd name="T37" fmla="*/ 0 h 8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</a:cxnLst>
              <a:rect l="0" t="0" r="r" b="b"/>
              <a:pathLst>
                <a:path w="247" h="87">
                  <a:moveTo>
                    <a:pt x="0" y="0"/>
                  </a:moveTo>
                  <a:lnTo>
                    <a:pt x="2" y="9"/>
                  </a:lnTo>
                  <a:lnTo>
                    <a:pt x="5" y="17"/>
                  </a:lnTo>
                  <a:lnTo>
                    <a:pt x="8" y="26"/>
                  </a:lnTo>
                  <a:lnTo>
                    <a:pt x="12" y="34"/>
                  </a:lnTo>
                  <a:lnTo>
                    <a:pt x="17" y="44"/>
                  </a:lnTo>
                  <a:lnTo>
                    <a:pt x="24" y="52"/>
                  </a:lnTo>
                  <a:lnTo>
                    <a:pt x="33" y="61"/>
                  </a:lnTo>
                  <a:lnTo>
                    <a:pt x="45" y="69"/>
                  </a:lnTo>
                  <a:lnTo>
                    <a:pt x="60" y="78"/>
                  </a:lnTo>
                  <a:lnTo>
                    <a:pt x="77" y="82"/>
                  </a:lnTo>
                  <a:lnTo>
                    <a:pt x="92" y="85"/>
                  </a:lnTo>
                  <a:lnTo>
                    <a:pt x="107" y="86"/>
                  </a:lnTo>
                  <a:lnTo>
                    <a:pt x="120" y="87"/>
                  </a:lnTo>
                  <a:lnTo>
                    <a:pt x="131" y="86"/>
                  </a:lnTo>
                  <a:lnTo>
                    <a:pt x="138" y="85"/>
                  </a:lnTo>
                  <a:lnTo>
                    <a:pt x="140" y="85"/>
                  </a:lnTo>
                  <a:lnTo>
                    <a:pt x="247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7" name="Freeform 21"/>
            <xdr:cNvSpPr>
              <a:spLocks/>
            </xdr:cNvSpPr>
          </xdr:nvSpPr>
          <xdr:spPr bwMode="auto">
            <a:xfrm>
              <a:off x="1161" y="231"/>
              <a:ext cx="13" cy="3"/>
            </a:xfrm>
            <a:custGeom>
              <a:avLst/>
              <a:gdLst>
                <a:gd name="T0" fmla="*/ 0 w 145"/>
                <a:gd name="T1" fmla="*/ 0 h 27"/>
                <a:gd name="T2" fmla="*/ 12 w 145"/>
                <a:gd name="T3" fmla="*/ 27 h 27"/>
                <a:gd name="T4" fmla="*/ 109 w 145"/>
                <a:gd name="T5" fmla="*/ 27 h 27"/>
                <a:gd name="T6" fmla="*/ 145 w 145"/>
                <a:gd name="T7" fmla="*/ 0 h 27"/>
                <a:gd name="T8" fmla="*/ 0 w 145"/>
                <a:gd name="T9" fmla="*/ 0 h 2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45" h="27">
                  <a:moveTo>
                    <a:pt x="0" y="0"/>
                  </a:moveTo>
                  <a:lnTo>
                    <a:pt x="12" y="27"/>
                  </a:lnTo>
                  <a:lnTo>
                    <a:pt x="109" y="27"/>
                  </a:lnTo>
                  <a:lnTo>
                    <a:pt x="14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8" name="Freeform 22"/>
            <xdr:cNvSpPr>
              <a:spLocks/>
            </xdr:cNvSpPr>
          </xdr:nvSpPr>
          <xdr:spPr bwMode="auto">
            <a:xfrm>
              <a:off x="1154" y="206"/>
              <a:ext cx="6" cy="6"/>
            </a:xfrm>
            <a:custGeom>
              <a:avLst/>
              <a:gdLst>
                <a:gd name="T0" fmla="*/ 32 w 64"/>
                <a:gd name="T1" fmla="*/ 64 h 64"/>
                <a:gd name="T2" fmla="*/ 38 w 64"/>
                <a:gd name="T3" fmla="*/ 63 h 64"/>
                <a:gd name="T4" fmla="*/ 45 w 64"/>
                <a:gd name="T5" fmla="*/ 62 h 64"/>
                <a:gd name="T6" fmla="*/ 50 w 64"/>
                <a:gd name="T7" fmla="*/ 59 h 64"/>
                <a:gd name="T8" fmla="*/ 54 w 64"/>
                <a:gd name="T9" fmla="*/ 54 h 64"/>
                <a:gd name="T10" fmla="*/ 58 w 64"/>
                <a:gd name="T11" fmla="*/ 50 h 64"/>
                <a:gd name="T12" fmla="*/ 62 w 64"/>
                <a:gd name="T13" fmla="*/ 45 h 64"/>
                <a:gd name="T14" fmla="*/ 63 w 64"/>
                <a:gd name="T15" fmla="*/ 39 h 64"/>
                <a:gd name="T16" fmla="*/ 64 w 64"/>
                <a:gd name="T17" fmla="*/ 32 h 64"/>
                <a:gd name="T18" fmla="*/ 63 w 64"/>
                <a:gd name="T19" fmla="*/ 26 h 64"/>
                <a:gd name="T20" fmla="*/ 62 w 64"/>
                <a:gd name="T21" fmla="*/ 20 h 64"/>
                <a:gd name="T22" fmla="*/ 58 w 64"/>
                <a:gd name="T23" fmla="*/ 14 h 64"/>
                <a:gd name="T24" fmla="*/ 54 w 64"/>
                <a:gd name="T25" fmla="*/ 10 h 64"/>
                <a:gd name="T26" fmla="*/ 50 w 64"/>
                <a:gd name="T27" fmla="*/ 6 h 64"/>
                <a:gd name="T28" fmla="*/ 45 w 64"/>
                <a:gd name="T29" fmla="*/ 3 h 64"/>
                <a:gd name="T30" fmla="*/ 38 w 64"/>
                <a:gd name="T31" fmla="*/ 2 h 64"/>
                <a:gd name="T32" fmla="*/ 32 w 64"/>
                <a:gd name="T33" fmla="*/ 0 h 64"/>
                <a:gd name="T34" fmla="*/ 26 w 64"/>
                <a:gd name="T35" fmla="*/ 2 h 64"/>
                <a:gd name="T36" fmla="*/ 19 w 64"/>
                <a:gd name="T37" fmla="*/ 3 h 64"/>
                <a:gd name="T38" fmla="*/ 14 w 64"/>
                <a:gd name="T39" fmla="*/ 6 h 64"/>
                <a:gd name="T40" fmla="*/ 10 w 64"/>
                <a:gd name="T41" fmla="*/ 10 h 64"/>
                <a:gd name="T42" fmla="*/ 5 w 64"/>
                <a:gd name="T43" fmla="*/ 14 h 64"/>
                <a:gd name="T44" fmla="*/ 2 w 64"/>
                <a:gd name="T45" fmla="*/ 20 h 64"/>
                <a:gd name="T46" fmla="*/ 1 w 64"/>
                <a:gd name="T47" fmla="*/ 26 h 64"/>
                <a:gd name="T48" fmla="*/ 0 w 64"/>
                <a:gd name="T49" fmla="*/ 32 h 64"/>
                <a:gd name="T50" fmla="*/ 1 w 64"/>
                <a:gd name="T51" fmla="*/ 39 h 64"/>
                <a:gd name="T52" fmla="*/ 2 w 64"/>
                <a:gd name="T53" fmla="*/ 45 h 64"/>
                <a:gd name="T54" fmla="*/ 5 w 64"/>
                <a:gd name="T55" fmla="*/ 50 h 64"/>
                <a:gd name="T56" fmla="*/ 10 w 64"/>
                <a:gd name="T57" fmla="*/ 54 h 64"/>
                <a:gd name="T58" fmla="*/ 14 w 64"/>
                <a:gd name="T59" fmla="*/ 59 h 64"/>
                <a:gd name="T60" fmla="*/ 19 w 64"/>
                <a:gd name="T61" fmla="*/ 62 h 64"/>
                <a:gd name="T62" fmla="*/ 26 w 64"/>
                <a:gd name="T63" fmla="*/ 63 h 64"/>
                <a:gd name="T64" fmla="*/ 32 w 64"/>
                <a:gd name="T65" fmla="*/ 64 h 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</a:cxnLst>
              <a:rect l="0" t="0" r="r" b="b"/>
              <a:pathLst>
                <a:path w="64" h="64">
                  <a:moveTo>
                    <a:pt x="32" y="64"/>
                  </a:moveTo>
                  <a:lnTo>
                    <a:pt x="38" y="63"/>
                  </a:lnTo>
                  <a:lnTo>
                    <a:pt x="45" y="62"/>
                  </a:lnTo>
                  <a:lnTo>
                    <a:pt x="50" y="59"/>
                  </a:lnTo>
                  <a:lnTo>
                    <a:pt x="54" y="54"/>
                  </a:lnTo>
                  <a:lnTo>
                    <a:pt x="58" y="50"/>
                  </a:lnTo>
                  <a:lnTo>
                    <a:pt x="62" y="45"/>
                  </a:lnTo>
                  <a:lnTo>
                    <a:pt x="63" y="39"/>
                  </a:lnTo>
                  <a:lnTo>
                    <a:pt x="64" y="32"/>
                  </a:lnTo>
                  <a:lnTo>
                    <a:pt x="63" y="26"/>
                  </a:lnTo>
                  <a:lnTo>
                    <a:pt x="62" y="20"/>
                  </a:lnTo>
                  <a:lnTo>
                    <a:pt x="58" y="14"/>
                  </a:lnTo>
                  <a:lnTo>
                    <a:pt x="54" y="10"/>
                  </a:lnTo>
                  <a:lnTo>
                    <a:pt x="50" y="6"/>
                  </a:lnTo>
                  <a:lnTo>
                    <a:pt x="45" y="3"/>
                  </a:lnTo>
                  <a:lnTo>
                    <a:pt x="38" y="2"/>
                  </a:lnTo>
                  <a:lnTo>
                    <a:pt x="32" y="0"/>
                  </a:lnTo>
                  <a:lnTo>
                    <a:pt x="26" y="2"/>
                  </a:lnTo>
                  <a:lnTo>
                    <a:pt x="19" y="3"/>
                  </a:lnTo>
                  <a:lnTo>
                    <a:pt x="14" y="6"/>
                  </a:lnTo>
                  <a:lnTo>
                    <a:pt x="10" y="10"/>
                  </a:lnTo>
                  <a:lnTo>
                    <a:pt x="5" y="14"/>
                  </a:lnTo>
                  <a:lnTo>
                    <a:pt x="2" y="20"/>
                  </a:lnTo>
                  <a:lnTo>
                    <a:pt x="1" y="26"/>
                  </a:lnTo>
                  <a:lnTo>
                    <a:pt x="0" y="32"/>
                  </a:lnTo>
                  <a:lnTo>
                    <a:pt x="1" y="39"/>
                  </a:lnTo>
                  <a:lnTo>
                    <a:pt x="2" y="45"/>
                  </a:lnTo>
                  <a:lnTo>
                    <a:pt x="5" y="50"/>
                  </a:lnTo>
                  <a:lnTo>
                    <a:pt x="10" y="54"/>
                  </a:lnTo>
                  <a:lnTo>
                    <a:pt x="14" y="59"/>
                  </a:lnTo>
                  <a:lnTo>
                    <a:pt x="19" y="62"/>
                  </a:lnTo>
                  <a:lnTo>
                    <a:pt x="26" y="63"/>
                  </a:lnTo>
                  <a:lnTo>
                    <a:pt x="32" y="64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" name="Freeform 23"/>
            <xdr:cNvSpPr>
              <a:spLocks/>
            </xdr:cNvSpPr>
          </xdr:nvSpPr>
          <xdr:spPr bwMode="auto">
            <a:xfrm>
              <a:off x="1172" y="206"/>
              <a:ext cx="7" cy="7"/>
            </a:xfrm>
            <a:custGeom>
              <a:avLst/>
              <a:gdLst>
                <a:gd name="T0" fmla="*/ 37 w 74"/>
                <a:gd name="T1" fmla="*/ 74 h 74"/>
                <a:gd name="T2" fmla="*/ 45 w 74"/>
                <a:gd name="T3" fmla="*/ 73 h 74"/>
                <a:gd name="T4" fmla="*/ 51 w 74"/>
                <a:gd name="T5" fmla="*/ 70 h 74"/>
                <a:gd name="T6" fmla="*/ 57 w 74"/>
                <a:gd name="T7" fmla="*/ 67 h 74"/>
                <a:gd name="T8" fmla="*/ 64 w 74"/>
                <a:gd name="T9" fmla="*/ 63 h 74"/>
                <a:gd name="T10" fmla="*/ 68 w 74"/>
                <a:gd name="T11" fmla="*/ 57 h 74"/>
                <a:gd name="T12" fmla="*/ 71 w 74"/>
                <a:gd name="T13" fmla="*/ 50 h 74"/>
                <a:gd name="T14" fmla="*/ 73 w 74"/>
                <a:gd name="T15" fmla="*/ 44 h 74"/>
                <a:gd name="T16" fmla="*/ 74 w 74"/>
                <a:gd name="T17" fmla="*/ 37 h 74"/>
                <a:gd name="T18" fmla="*/ 73 w 74"/>
                <a:gd name="T19" fmla="*/ 29 h 74"/>
                <a:gd name="T20" fmla="*/ 71 w 74"/>
                <a:gd name="T21" fmla="*/ 22 h 74"/>
                <a:gd name="T22" fmla="*/ 68 w 74"/>
                <a:gd name="T23" fmla="*/ 15 h 74"/>
                <a:gd name="T24" fmla="*/ 64 w 74"/>
                <a:gd name="T25" fmla="*/ 10 h 74"/>
                <a:gd name="T26" fmla="*/ 57 w 74"/>
                <a:gd name="T27" fmla="*/ 6 h 74"/>
                <a:gd name="T28" fmla="*/ 51 w 74"/>
                <a:gd name="T29" fmla="*/ 3 h 74"/>
                <a:gd name="T30" fmla="*/ 45 w 74"/>
                <a:gd name="T31" fmla="*/ 1 h 74"/>
                <a:gd name="T32" fmla="*/ 37 w 74"/>
                <a:gd name="T33" fmla="*/ 0 h 74"/>
                <a:gd name="T34" fmla="*/ 30 w 74"/>
                <a:gd name="T35" fmla="*/ 1 h 74"/>
                <a:gd name="T36" fmla="*/ 23 w 74"/>
                <a:gd name="T37" fmla="*/ 3 h 74"/>
                <a:gd name="T38" fmla="*/ 17 w 74"/>
                <a:gd name="T39" fmla="*/ 6 h 74"/>
                <a:gd name="T40" fmla="*/ 11 w 74"/>
                <a:gd name="T41" fmla="*/ 10 h 74"/>
                <a:gd name="T42" fmla="*/ 7 w 74"/>
                <a:gd name="T43" fmla="*/ 15 h 74"/>
                <a:gd name="T44" fmla="*/ 3 w 74"/>
                <a:gd name="T45" fmla="*/ 22 h 74"/>
                <a:gd name="T46" fmla="*/ 1 w 74"/>
                <a:gd name="T47" fmla="*/ 29 h 74"/>
                <a:gd name="T48" fmla="*/ 0 w 74"/>
                <a:gd name="T49" fmla="*/ 37 h 74"/>
                <a:gd name="T50" fmla="*/ 1 w 74"/>
                <a:gd name="T51" fmla="*/ 44 h 74"/>
                <a:gd name="T52" fmla="*/ 3 w 74"/>
                <a:gd name="T53" fmla="*/ 50 h 74"/>
                <a:gd name="T54" fmla="*/ 7 w 74"/>
                <a:gd name="T55" fmla="*/ 57 h 74"/>
                <a:gd name="T56" fmla="*/ 11 w 74"/>
                <a:gd name="T57" fmla="*/ 63 h 74"/>
                <a:gd name="T58" fmla="*/ 17 w 74"/>
                <a:gd name="T59" fmla="*/ 67 h 74"/>
                <a:gd name="T60" fmla="*/ 23 w 74"/>
                <a:gd name="T61" fmla="*/ 70 h 74"/>
                <a:gd name="T62" fmla="*/ 30 w 74"/>
                <a:gd name="T63" fmla="*/ 73 h 74"/>
                <a:gd name="T64" fmla="*/ 37 w 74"/>
                <a:gd name="T65" fmla="*/ 74 h 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</a:cxnLst>
              <a:rect l="0" t="0" r="r" b="b"/>
              <a:pathLst>
                <a:path w="74" h="74">
                  <a:moveTo>
                    <a:pt x="37" y="74"/>
                  </a:moveTo>
                  <a:lnTo>
                    <a:pt x="45" y="73"/>
                  </a:lnTo>
                  <a:lnTo>
                    <a:pt x="51" y="70"/>
                  </a:lnTo>
                  <a:lnTo>
                    <a:pt x="57" y="67"/>
                  </a:lnTo>
                  <a:lnTo>
                    <a:pt x="64" y="63"/>
                  </a:lnTo>
                  <a:lnTo>
                    <a:pt x="68" y="57"/>
                  </a:lnTo>
                  <a:lnTo>
                    <a:pt x="71" y="50"/>
                  </a:lnTo>
                  <a:lnTo>
                    <a:pt x="73" y="44"/>
                  </a:lnTo>
                  <a:lnTo>
                    <a:pt x="74" y="37"/>
                  </a:lnTo>
                  <a:lnTo>
                    <a:pt x="73" y="29"/>
                  </a:lnTo>
                  <a:lnTo>
                    <a:pt x="71" y="22"/>
                  </a:lnTo>
                  <a:lnTo>
                    <a:pt x="68" y="15"/>
                  </a:lnTo>
                  <a:lnTo>
                    <a:pt x="64" y="10"/>
                  </a:lnTo>
                  <a:lnTo>
                    <a:pt x="57" y="6"/>
                  </a:lnTo>
                  <a:lnTo>
                    <a:pt x="51" y="3"/>
                  </a:lnTo>
                  <a:lnTo>
                    <a:pt x="45" y="1"/>
                  </a:lnTo>
                  <a:lnTo>
                    <a:pt x="37" y="0"/>
                  </a:lnTo>
                  <a:lnTo>
                    <a:pt x="30" y="1"/>
                  </a:lnTo>
                  <a:lnTo>
                    <a:pt x="23" y="3"/>
                  </a:lnTo>
                  <a:lnTo>
                    <a:pt x="17" y="6"/>
                  </a:lnTo>
                  <a:lnTo>
                    <a:pt x="11" y="10"/>
                  </a:lnTo>
                  <a:lnTo>
                    <a:pt x="7" y="15"/>
                  </a:lnTo>
                  <a:lnTo>
                    <a:pt x="3" y="22"/>
                  </a:lnTo>
                  <a:lnTo>
                    <a:pt x="1" y="29"/>
                  </a:lnTo>
                  <a:lnTo>
                    <a:pt x="0" y="37"/>
                  </a:lnTo>
                  <a:lnTo>
                    <a:pt x="1" y="44"/>
                  </a:lnTo>
                  <a:lnTo>
                    <a:pt x="3" y="50"/>
                  </a:lnTo>
                  <a:lnTo>
                    <a:pt x="7" y="57"/>
                  </a:lnTo>
                  <a:lnTo>
                    <a:pt x="11" y="63"/>
                  </a:lnTo>
                  <a:lnTo>
                    <a:pt x="17" y="67"/>
                  </a:lnTo>
                  <a:lnTo>
                    <a:pt x="23" y="70"/>
                  </a:lnTo>
                  <a:lnTo>
                    <a:pt x="30" y="73"/>
                  </a:lnTo>
                  <a:lnTo>
                    <a:pt x="37" y="74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" name="Freeform 24"/>
            <xdr:cNvSpPr>
              <a:spLocks/>
            </xdr:cNvSpPr>
          </xdr:nvSpPr>
          <xdr:spPr bwMode="auto">
            <a:xfrm>
              <a:off x="1156" y="207"/>
              <a:ext cx="13" cy="16"/>
            </a:xfrm>
            <a:custGeom>
              <a:avLst/>
              <a:gdLst>
                <a:gd name="T0" fmla="*/ 40 w 145"/>
                <a:gd name="T1" fmla="*/ 157 h 182"/>
                <a:gd name="T2" fmla="*/ 104 w 145"/>
                <a:gd name="T3" fmla="*/ 43 h 182"/>
                <a:gd name="T4" fmla="*/ 103 w 145"/>
                <a:gd name="T5" fmla="*/ 0 h 182"/>
                <a:gd name="T6" fmla="*/ 0 w 145"/>
                <a:gd name="T7" fmla="*/ 182 h 182"/>
                <a:gd name="T8" fmla="*/ 145 w 145"/>
                <a:gd name="T9" fmla="*/ 182 h 182"/>
                <a:gd name="T10" fmla="*/ 145 w 145"/>
                <a:gd name="T11" fmla="*/ 157 h 182"/>
                <a:gd name="T12" fmla="*/ 40 w 145"/>
                <a:gd name="T13" fmla="*/ 157 h 18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145" h="182">
                  <a:moveTo>
                    <a:pt x="40" y="157"/>
                  </a:moveTo>
                  <a:lnTo>
                    <a:pt x="104" y="43"/>
                  </a:lnTo>
                  <a:lnTo>
                    <a:pt x="103" y="0"/>
                  </a:lnTo>
                  <a:lnTo>
                    <a:pt x="0" y="182"/>
                  </a:lnTo>
                  <a:lnTo>
                    <a:pt x="145" y="182"/>
                  </a:lnTo>
                  <a:lnTo>
                    <a:pt x="145" y="157"/>
                  </a:lnTo>
                  <a:lnTo>
                    <a:pt x="40" y="15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1" name="Freeform 25"/>
            <xdr:cNvSpPr>
              <a:spLocks/>
            </xdr:cNvSpPr>
          </xdr:nvSpPr>
          <xdr:spPr bwMode="auto">
            <a:xfrm>
              <a:off x="1119" y="254"/>
              <a:ext cx="92" cy="71"/>
            </a:xfrm>
            <a:custGeom>
              <a:avLst/>
              <a:gdLst>
                <a:gd name="T0" fmla="*/ 1000 w 1011"/>
                <a:gd name="T1" fmla="*/ 309 h 777"/>
                <a:gd name="T2" fmla="*/ 969 w 1011"/>
                <a:gd name="T3" fmla="*/ 349 h 777"/>
                <a:gd name="T4" fmla="*/ 934 w 1011"/>
                <a:gd name="T5" fmla="*/ 376 h 777"/>
                <a:gd name="T6" fmla="*/ 911 w 1011"/>
                <a:gd name="T7" fmla="*/ 391 h 777"/>
                <a:gd name="T8" fmla="*/ 965 w 1011"/>
                <a:gd name="T9" fmla="*/ 777 h 777"/>
                <a:gd name="T10" fmla="*/ 398 w 1011"/>
                <a:gd name="T11" fmla="*/ 164 h 777"/>
                <a:gd name="T12" fmla="*/ 386 w 1011"/>
                <a:gd name="T13" fmla="*/ 181 h 777"/>
                <a:gd name="T14" fmla="*/ 361 w 1011"/>
                <a:gd name="T15" fmla="*/ 220 h 777"/>
                <a:gd name="T16" fmla="*/ 329 w 1011"/>
                <a:gd name="T17" fmla="*/ 264 h 777"/>
                <a:gd name="T18" fmla="*/ 305 w 1011"/>
                <a:gd name="T19" fmla="*/ 297 h 777"/>
                <a:gd name="T20" fmla="*/ 286 w 1011"/>
                <a:gd name="T21" fmla="*/ 316 h 777"/>
                <a:gd name="T22" fmla="*/ 261 w 1011"/>
                <a:gd name="T23" fmla="*/ 335 h 777"/>
                <a:gd name="T24" fmla="*/ 230 w 1011"/>
                <a:gd name="T25" fmla="*/ 350 h 777"/>
                <a:gd name="T26" fmla="*/ 191 w 1011"/>
                <a:gd name="T27" fmla="*/ 358 h 777"/>
                <a:gd name="T28" fmla="*/ 170 w 1011"/>
                <a:gd name="T29" fmla="*/ 358 h 777"/>
                <a:gd name="T30" fmla="*/ 145 w 1011"/>
                <a:gd name="T31" fmla="*/ 355 h 777"/>
                <a:gd name="T32" fmla="*/ 115 w 1011"/>
                <a:gd name="T33" fmla="*/ 349 h 777"/>
                <a:gd name="T34" fmla="*/ 86 w 1011"/>
                <a:gd name="T35" fmla="*/ 340 h 777"/>
                <a:gd name="T36" fmla="*/ 57 w 1011"/>
                <a:gd name="T37" fmla="*/ 332 h 777"/>
                <a:gd name="T38" fmla="*/ 33 w 1011"/>
                <a:gd name="T39" fmla="*/ 325 h 777"/>
                <a:gd name="T40" fmla="*/ 13 w 1011"/>
                <a:gd name="T41" fmla="*/ 317 h 777"/>
                <a:gd name="T42" fmla="*/ 1 w 1011"/>
                <a:gd name="T43" fmla="*/ 313 h 777"/>
                <a:gd name="T44" fmla="*/ 12 w 1011"/>
                <a:gd name="T45" fmla="*/ 226 h 777"/>
                <a:gd name="T46" fmla="*/ 38 w 1011"/>
                <a:gd name="T47" fmla="*/ 231 h 777"/>
                <a:gd name="T48" fmla="*/ 67 w 1011"/>
                <a:gd name="T49" fmla="*/ 237 h 777"/>
                <a:gd name="T50" fmla="*/ 95 w 1011"/>
                <a:gd name="T51" fmla="*/ 241 h 777"/>
                <a:gd name="T52" fmla="*/ 123 w 1011"/>
                <a:gd name="T53" fmla="*/ 246 h 777"/>
                <a:gd name="T54" fmla="*/ 147 w 1011"/>
                <a:gd name="T55" fmla="*/ 249 h 777"/>
                <a:gd name="T56" fmla="*/ 167 w 1011"/>
                <a:gd name="T57" fmla="*/ 253 h 777"/>
                <a:gd name="T58" fmla="*/ 180 w 1011"/>
                <a:gd name="T59" fmla="*/ 254 h 777"/>
                <a:gd name="T60" fmla="*/ 191 w 1011"/>
                <a:gd name="T61" fmla="*/ 255 h 777"/>
                <a:gd name="T62" fmla="*/ 202 w 1011"/>
                <a:gd name="T63" fmla="*/ 254 h 777"/>
                <a:gd name="T64" fmla="*/ 218 w 1011"/>
                <a:gd name="T65" fmla="*/ 234 h 777"/>
                <a:gd name="T66" fmla="*/ 235 w 1011"/>
                <a:gd name="T67" fmla="*/ 200 h 777"/>
                <a:gd name="T68" fmla="*/ 240 w 1011"/>
                <a:gd name="T69" fmla="*/ 188 h 777"/>
                <a:gd name="T70" fmla="*/ 253 w 1011"/>
                <a:gd name="T71" fmla="*/ 162 h 777"/>
                <a:gd name="T72" fmla="*/ 277 w 1011"/>
                <a:gd name="T73" fmla="*/ 118 h 777"/>
                <a:gd name="T74" fmla="*/ 309 w 1011"/>
                <a:gd name="T75" fmla="*/ 73 h 777"/>
                <a:gd name="T76" fmla="*/ 333 w 1011"/>
                <a:gd name="T77" fmla="*/ 46 h 777"/>
                <a:gd name="T78" fmla="*/ 352 w 1011"/>
                <a:gd name="T79" fmla="*/ 31 h 777"/>
                <a:gd name="T80" fmla="*/ 377 w 1011"/>
                <a:gd name="T81" fmla="*/ 15 h 777"/>
                <a:gd name="T82" fmla="*/ 403 w 1011"/>
                <a:gd name="T83" fmla="*/ 3 h 777"/>
                <a:gd name="T84" fmla="*/ 505 w 1011"/>
                <a:gd name="T85" fmla="*/ 0 h 777"/>
                <a:gd name="T86" fmla="*/ 735 w 1011"/>
                <a:gd name="T87" fmla="*/ 0 h 777"/>
                <a:gd name="T88" fmla="*/ 828 w 1011"/>
                <a:gd name="T89" fmla="*/ 1 h 777"/>
                <a:gd name="T90" fmla="*/ 859 w 1011"/>
                <a:gd name="T91" fmla="*/ 16 h 777"/>
                <a:gd name="T92" fmla="*/ 891 w 1011"/>
                <a:gd name="T93" fmla="*/ 42 h 777"/>
                <a:gd name="T94" fmla="*/ 921 w 1011"/>
                <a:gd name="T95" fmla="*/ 77 h 777"/>
                <a:gd name="T96" fmla="*/ 947 w 1011"/>
                <a:gd name="T97" fmla="*/ 115 h 777"/>
                <a:gd name="T98" fmla="*/ 970 w 1011"/>
                <a:gd name="T99" fmla="*/ 150 h 777"/>
                <a:gd name="T100" fmla="*/ 986 w 1011"/>
                <a:gd name="T101" fmla="*/ 179 h 777"/>
                <a:gd name="T102" fmla="*/ 996 w 1011"/>
                <a:gd name="T103" fmla="*/ 196 h 777"/>
                <a:gd name="T104" fmla="*/ 1000 w 1011"/>
                <a:gd name="T105" fmla="*/ 206 h 777"/>
                <a:gd name="T106" fmla="*/ 1011 w 1011"/>
                <a:gd name="T107" fmla="*/ 256 h 7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011" h="777">
                  <a:moveTo>
                    <a:pt x="1008" y="285"/>
                  </a:moveTo>
                  <a:lnTo>
                    <a:pt x="1000" y="309"/>
                  </a:lnTo>
                  <a:lnTo>
                    <a:pt x="986" y="330"/>
                  </a:lnTo>
                  <a:lnTo>
                    <a:pt x="969" y="349"/>
                  </a:lnTo>
                  <a:lnTo>
                    <a:pt x="951" y="364"/>
                  </a:lnTo>
                  <a:lnTo>
                    <a:pt x="934" y="376"/>
                  </a:lnTo>
                  <a:lnTo>
                    <a:pt x="921" y="386"/>
                  </a:lnTo>
                  <a:lnTo>
                    <a:pt x="911" y="391"/>
                  </a:lnTo>
                  <a:lnTo>
                    <a:pt x="907" y="393"/>
                  </a:lnTo>
                  <a:lnTo>
                    <a:pt x="965" y="777"/>
                  </a:lnTo>
                  <a:lnTo>
                    <a:pt x="286" y="777"/>
                  </a:lnTo>
                  <a:lnTo>
                    <a:pt x="398" y="164"/>
                  </a:lnTo>
                  <a:lnTo>
                    <a:pt x="395" y="168"/>
                  </a:lnTo>
                  <a:lnTo>
                    <a:pt x="386" y="181"/>
                  </a:lnTo>
                  <a:lnTo>
                    <a:pt x="375" y="199"/>
                  </a:lnTo>
                  <a:lnTo>
                    <a:pt x="361" y="220"/>
                  </a:lnTo>
                  <a:lnTo>
                    <a:pt x="345" y="242"/>
                  </a:lnTo>
                  <a:lnTo>
                    <a:pt x="329" y="264"/>
                  </a:lnTo>
                  <a:lnTo>
                    <a:pt x="315" y="283"/>
                  </a:lnTo>
                  <a:lnTo>
                    <a:pt x="305" y="297"/>
                  </a:lnTo>
                  <a:lnTo>
                    <a:pt x="296" y="307"/>
                  </a:lnTo>
                  <a:lnTo>
                    <a:pt x="286" y="316"/>
                  </a:lnTo>
                  <a:lnTo>
                    <a:pt x="274" y="326"/>
                  </a:lnTo>
                  <a:lnTo>
                    <a:pt x="261" y="335"/>
                  </a:lnTo>
                  <a:lnTo>
                    <a:pt x="245" y="344"/>
                  </a:lnTo>
                  <a:lnTo>
                    <a:pt x="230" y="350"/>
                  </a:lnTo>
                  <a:lnTo>
                    <a:pt x="210" y="355"/>
                  </a:lnTo>
                  <a:lnTo>
                    <a:pt x="191" y="358"/>
                  </a:lnTo>
                  <a:lnTo>
                    <a:pt x="182" y="358"/>
                  </a:lnTo>
                  <a:lnTo>
                    <a:pt x="170" y="358"/>
                  </a:lnTo>
                  <a:lnTo>
                    <a:pt x="158" y="357"/>
                  </a:lnTo>
                  <a:lnTo>
                    <a:pt x="145" y="355"/>
                  </a:lnTo>
                  <a:lnTo>
                    <a:pt x="130" y="352"/>
                  </a:lnTo>
                  <a:lnTo>
                    <a:pt x="115" y="349"/>
                  </a:lnTo>
                  <a:lnTo>
                    <a:pt x="100" y="345"/>
                  </a:lnTo>
                  <a:lnTo>
                    <a:pt x="86" y="340"/>
                  </a:lnTo>
                  <a:lnTo>
                    <a:pt x="72" y="336"/>
                  </a:lnTo>
                  <a:lnTo>
                    <a:pt x="57" y="332"/>
                  </a:lnTo>
                  <a:lnTo>
                    <a:pt x="44" y="329"/>
                  </a:lnTo>
                  <a:lnTo>
                    <a:pt x="33" y="325"/>
                  </a:lnTo>
                  <a:lnTo>
                    <a:pt x="22" y="320"/>
                  </a:lnTo>
                  <a:lnTo>
                    <a:pt x="13" y="317"/>
                  </a:lnTo>
                  <a:lnTo>
                    <a:pt x="6" y="315"/>
                  </a:lnTo>
                  <a:lnTo>
                    <a:pt x="1" y="313"/>
                  </a:lnTo>
                  <a:lnTo>
                    <a:pt x="0" y="224"/>
                  </a:lnTo>
                  <a:lnTo>
                    <a:pt x="12" y="226"/>
                  </a:lnTo>
                  <a:lnTo>
                    <a:pt x="24" y="228"/>
                  </a:lnTo>
                  <a:lnTo>
                    <a:pt x="38" y="231"/>
                  </a:lnTo>
                  <a:lnTo>
                    <a:pt x="53" y="234"/>
                  </a:lnTo>
                  <a:lnTo>
                    <a:pt x="67" y="237"/>
                  </a:lnTo>
                  <a:lnTo>
                    <a:pt x="81" y="239"/>
                  </a:lnTo>
                  <a:lnTo>
                    <a:pt x="95" y="241"/>
                  </a:lnTo>
                  <a:lnTo>
                    <a:pt x="110" y="243"/>
                  </a:lnTo>
                  <a:lnTo>
                    <a:pt x="123" y="246"/>
                  </a:lnTo>
                  <a:lnTo>
                    <a:pt x="135" y="247"/>
                  </a:lnTo>
                  <a:lnTo>
                    <a:pt x="147" y="249"/>
                  </a:lnTo>
                  <a:lnTo>
                    <a:pt x="158" y="252"/>
                  </a:lnTo>
                  <a:lnTo>
                    <a:pt x="167" y="253"/>
                  </a:lnTo>
                  <a:lnTo>
                    <a:pt x="175" y="254"/>
                  </a:lnTo>
                  <a:lnTo>
                    <a:pt x="180" y="254"/>
                  </a:lnTo>
                  <a:lnTo>
                    <a:pt x="183" y="254"/>
                  </a:lnTo>
                  <a:lnTo>
                    <a:pt x="191" y="255"/>
                  </a:lnTo>
                  <a:lnTo>
                    <a:pt x="197" y="256"/>
                  </a:lnTo>
                  <a:lnTo>
                    <a:pt x="202" y="254"/>
                  </a:lnTo>
                  <a:lnTo>
                    <a:pt x="209" y="246"/>
                  </a:lnTo>
                  <a:lnTo>
                    <a:pt x="218" y="234"/>
                  </a:lnTo>
                  <a:lnTo>
                    <a:pt x="227" y="216"/>
                  </a:lnTo>
                  <a:lnTo>
                    <a:pt x="235" y="200"/>
                  </a:lnTo>
                  <a:lnTo>
                    <a:pt x="238" y="192"/>
                  </a:lnTo>
                  <a:lnTo>
                    <a:pt x="240" y="188"/>
                  </a:lnTo>
                  <a:lnTo>
                    <a:pt x="245" y="178"/>
                  </a:lnTo>
                  <a:lnTo>
                    <a:pt x="253" y="162"/>
                  </a:lnTo>
                  <a:lnTo>
                    <a:pt x="264" y="142"/>
                  </a:lnTo>
                  <a:lnTo>
                    <a:pt x="277" y="118"/>
                  </a:lnTo>
                  <a:lnTo>
                    <a:pt x="292" y="95"/>
                  </a:lnTo>
                  <a:lnTo>
                    <a:pt x="309" y="73"/>
                  </a:lnTo>
                  <a:lnTo>
                    <a:pt x="327" y="53"/>
                  </a:lnTo>
                  <a:lnTo>
                    <a:pt x="333" y="46"/>
                  </a:lnTo>
                  <a:lnTo>
                    <a:pt x="342" y="39"/>
                  </a:lnTo>
                  <a:lnTo>
                    <a:pt x="352" y="31"/>
                  </a:lnTo>
                  <a:lnTo>
                    <a:pt x="365" y="23"/>
                  </a:lnTo>
                  <a:lnTo>
                    <a:pt x="377" y="15"/>
                  </a:lnTo>
                  <a:lnTo>
                    <a:pt x="390" y="8"/>
                  </a:lnTo>
                  <a:lnTo>
                    <a:pt x="403" y="3"/>
                  </a:lnTo>
                  <a:lnTo>
                    <a:pt x="415" y="0"/>
                  </a:lnTo>
                  <a:lnTo>
                    <a:pt x="505" y="0"/>
                  </a:lnTo>
                  <a:lnTo>
                    <a:pt x="604" y="295"/>
                  </a:lnTo>
                  <a:lnTo>
                    <a:pt x="735" y="0"/>
                  </a:lnTo>
                  <a:lnTo>
                    <a:pt x="813" y="0"/>
                  </a:lnTo>
                  <a:lnTo>
                    <a:pt x="828" y="1"/>
                  </a:lnTo>
                  <a:lnTo>
                    <a:pt x="843" y="6"/>
                  </a:lnTo>
                  <a:lnTo>
                    <a:pt x="859" y="16"/>
                  </a:lnTo>
                  <a:lnTo>
                    <a:pt x="875" y="27"/>
                  </a:lnTo>
                  <a:lnTo>
                    <a:pt x="891" y="42"/>
                  </a:lnTo>
                  <a:lnTo>
                    <a:pt x="906" y="59"/>
                  </a:lnTo>
                  <a:lnTo>
                    <a:pt x="921" y="77"/>
                  </a:lnTo>
                  <a:lnTo>
                    <a:pt x="934" y="96"/>
                  </a:lnTo>
                  <a:lnTo>
                    <a:pt x="947" y="115"/>
                  </a:lnTo>
                  <a:lnTo>
                    <a:pt x="960" y="133"/>
                  </a:lnTo>
                  <a:lnTo>
                    <a:pt x="970" y="150"/>
                  </a:lnTo>
                  <a:lnTo>
                    <a:pt x="979" y="166"/>
                  </a:lnTo>
                  <a:lnTo>
                    <a:pt x="986" y="179"/>
                  </a:lnTo>
                  <a:lnTo>
                    <a:pt x="993" y="189"/>
                  </a:lnTo>
                  <a:lnTo>
                    <a:pt x="996" y="196"/>
                  </a:lnTo>
                  <a:lnTo>
                    <a:pt x="997" y="198"/>
                  </a:lnTo>
                  <a:lnTo>
                    <a:pt x="1000" y="206"/>
                  </a:lnTo>
                  <a:lnTo>
                    <a:pt x="1006" y="227"/>
                  </a:lnTo>
                  <a:lnTo>
                    <a:pt x="1011" y="256"/>
                  </a:lnTo>
                  <a:lnTo>
                    <a:pt x="1008" y="285"/>
                  </a:lnTo>
                  <a:close/>
                </a:path>
              </a:pathLst>
            </a:custGeom>
            <a:solidFill>
              <a:srgbClr val="DD7A2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2" name="Freeform 26"/>
            <xdr:cNvSpPr>
              <a:spLocks/>
            </xdr:cNvSpPr>
          </xdr:nvSpPr>
          <xdr:spPr bwMode="auto">
            <a:xfrm>
              <a:off x="1103" y="268"/>
              <a:ext cx="14" cy="12"/>
            </a:xfrm>
            <a:custGeom>
              <a:avLst/>
              <a:gdLst>
                <a:gd name="T0" fmla="*/ 150 w 150"/>
                <a:gd name="T1" fmla="*/ 66 h 132"/>
                <a:gd name="T2" fmla="*/ 143 w 150"/>
                <a:gd name="T3" fmla="*/ 54 h 132"/>
                <a:gd name="T4" fmla="*/ 135 w 150"/>
                <a:gd name="T5" fmla="*/ 42 h 132"/>
                <a:gd name="T6" fmla="*/ 126 w 150"/>
                <a:gd name="T7" fmla="*/ 31 h 132"/>
                <a:gd name="T8" fmla="*/ 118 w 150"/>
                <a:gd name="T9" fmla="*/ 20 h 132"/>
                <a:gd name="T10" fmla="*/ 109 w 150"/>
                <a:gd name="T11" fmla="*/ 12 h 132"/>
                <a:gd name="T12" fmla="*/ 102 w 150"/>
                <a:gd name="T13" fmla="*/ 4 h 132"/>
                <a:gd name="T14" fmla="*/ 96 w 150"/>
                <a:gd name="T15" fmla="*/ 0 h 132"/>
                <a:gd name="T16" fmla="*/ 92 w 150"/>
                <a:gd name="T17" fmla="*/ 0 h 132"/>
                <a:gd name="T18" fmla="*/ 90 w 150"/>
                <a:gd name="T19" fmla="*/ 11 h 132"/>
                <a:gd name="T20" fmla="*/ 96 w 150"/>
                <a:gd name="T21" fmla="*/ 31 h 132"/>
                <a:gd name="T22" fmla="*/ 103 w 150"/>
                <a:gd name="T23" fmla="*/ 50 h 132"/>
                <a:gd name="T24" fmla="*/ 107 w 150"/>
                <a:gd name="T25" fmla="*/ 58 h 132"/>
                <a:gd name="T26" fmla="*/ 0 w 150"/>
                <a:gd name="T27" fmla="*/ 59 h 132"/>
                <a:gd name="T28" fmla="*/ 14 w 150"/>
                <a:gd name="T29" fmla="*/ 132 h 132"/>
                <a:gd name="T30" fmla="*/ 150 w 150"/>
                <a:gd name="T31" fmla="*/ 132 h 132"/>
                <a:gd name="T32" fmla="*/ 150 w 150"/>
                <a:gd name="T33" fmla="*/ 66 h 1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50" h="132">
                  <a:moveTo>
                    <a:pt x="150" y="66"/>
                  </a:moveTo>
                  <a:lnTo>
                    <a:pt x="143" y="54"/>
                  </a:lnTo>
                  <a:lnTo>
                    <a:pt x="135" y="42"/>
                  </a:lnTo>
                  <a:lnTo>
                    <a:pt x="126" y="31"/>
                  </a:lnTo>
                  <a:lnTo>
                    <a:pt x="118" y="20"/>
                  </a:lnTo>
                  <a:lnTo>
                    <a:pt x="109" y="12"/>
                  </a:lnTo>
                  <a:lnTo>
                    <a:pt x="102" y="4"/>
                  </a:lnTo>
                  <a:lnTo>
                    <a:pt x="96" y="0"/>
                  </a:lnTo>
                  <a:lnTo>
                    <a:pt x="92" y="0"/>
                  </a:lnTo>
                  <a:lnTo>
                    <a:pt x="90" y="11"/>
                  </a:lnTo>
                  <a:lnTo>
                    <a:pt x="96" y="31"/>
                  </a:lnTo>
                  <a:lnTo>
                    <a:pt x="103" y="50"/>
                  </a:lnTo>
                  <a:lnTo>
                    <a:pt x="107" y="58"/>
                  </a:lnTo>
                  <a:lnTo>
                    <a:pt x="0" y="59"/>
                  </a:lnTo>
                  <a:lnTo>
                    <a:pt x="14" y="132"/>
                  </a:lnTo>
                  <a:lnTo>
                    <a:pt x="150" y="132"/>
                  </a:lnTo>
                  <a:lnTo>
                    <a:pt x="150" y="66"/>
                  </a:lnTo>
                  <a:close/>
                </a:path>
              </a:pathLst>
            </a:custGeom>
            <a:solidFill>
              <a:srgbClr val="AFAA7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3" name="Freeform 27"/>
            <xdr:cNvSpPr>
              <a:spLocks/>
            </xdr:cNvSpPr>
          </xdr:nvSpPr>
          <xdr:spPr bwMode="auto">
            <a:xfrm>
              <a:off x="1185" y="197"/>
              <a:ext cx="14" cy="16"/>
            </a:xfrm>
            <a:custGeom>
              <a:avLst/>
              <a:gdLst>
                <a:gd name="T0" fmla="*/ 74 w 148"/>
                <a:gd name="T1" fmla="*/ 169 h 169"/>
                <a:gd name="T2" fmla="*/ 89 w 148"/>
                <a:gd name="T3" fmla="*/ 167 h 169"/>
                <a:gd name="T4" fmla="*/ 103 w 148"/>
                <a:gd name="T5" fmla="*/ 163 h 169"/>
                <a:gd name="T6" fmla="*/ 115 w 148"/>
                <a:gd name="T7" fmla="*/ 155 h 169"/>
                <a:gd name="T8" fmla="*/ 127 w 148"/>
                <a:gd name="T9" fmla="*/ 144 h 169"/>
                <a:gd name="T10" fmla="*/ 136 w 148"/>
                <a:gd name="T11" fmla="*/ 132 h 169"/>
                <a:gd name="T12" fmla="*/ 143 w 148"/>
                <a:gd name="T13" fmla="*/ 118 h 169"/>
                <a:gd name="T14" fmla="*/ 147 w 148"/>
                <a:gd name="T15" fmla="*/ 102 h 169"/>
                <a:gd name="T16" fmla="*/ 148 w 148"/>
                <a:gd name="T17" fmla="*/ 85 h 169"/>
                <a:gd name="T18" fmla="*/ 147 w 148"/>
                <a:gd name="T19" fmla="*/ 68 h 169"/>
                <a:gd name="T20" fmla="*/ 143 w 148"/>
                <a:gd name="T21" fmla="*/ 52 h 169"/>
                <a:gd name="T22" fmla="*/ 136 w 148"/>
                <a:gd name="T23" fmla="*/ 37 h 169"/>
                <a:gd name="T24" fmla="*/ 127 w 148"/>
                <a:gd name="T25" fmla="*/ 25 h 169"/>
                <a:gd name="T26" fmla="*/ 115 w 148"/>
                <a:gd name="T27" fmla="*/ 15 h 169"/>
                <a:gd name="T28" fmla="*/ 103 w 148"/>
                <a:gd name="T29" fmla="*/ 7 h 169"/>
                <a:gd name="T30" fmla="*/ 89 w 148"/>
                <a:gd name="T31" fmla="*/ 2 h 169"/>
                <a:gd name="T32" fmla="*/ 74 w 148"/>
                <a:gd name="T33" fmla="*/ 0 h 169"/>
                <a:gd name="T34" fmla="*/ 59 w 148"/>
                <a:gd name="T35" fmla="*/ 2 h 169"/>
                <a:gd name="T36" fmla="*/ 46 w 148"/>
                <a:gd name="T37" fmla="*/ 7 h 169"/>
                <a:gd name="T38" fmla="*/ 33 w 148"/>
                <a:gd name="T39" fmla="*/ 15 h 169"/>
                <a:gd name="T40" fmla="*/ 21 w 148"/>
                <a:gd name="T41" fmla="*/ 25 h 169"/>
                <a:gd name="T42" fmla="*/ 13 w 148"/>
                <a:gd name="T43" fmla="*/ 37 h 169"/>
                <a:gd name="T44" fmla="*/ 5 w 148"/>
                <a:gd name="T45" fmla="*/ 52 h 169"/>
                <a:gd name="T46" fmla="*/ 1 w 148"/>
                <a:gd name="T47" fmla="*/ 68 h 169"/>
                <a:gd name="T48" fmla="*/ 0 w 148"/>
                <a:gd name="T49" fmla="*/ 85 h 169"/>
                <a:gd name="T50" fmla="*/ 1 w 148"/>
                <a:gd name="T51" fmla="*/ 102 h 169"/>
                <a:gd name="T52" fmla="*/ 5 w 148"/>
                <a:gd name="T53" fmla="*/ 118 h 169"/>
                <a:gd name="T54" fmla="*/ 13 w 148"/>
                <a:gd name="T55" fmla="*/ 132 h 169"/>
                <a:gd name="T56" fmla="*/ 21 w 148"/>
                <a:gd name="T57" fmla="*/ 144 h 169"/>
                <a:gd name="T58" fmla="*/ 33 w 148"/>
                <a:gd name="T59" fmla="*/ 155 h 169"/>
                <a:gd name="T60" fmla="*/ 46 w 148"/>
                <a:gd name="T61" fmla="*/ 163 h 169"/>
                <a:gd name="T62" fmla="*/ 59 w 148"/>
                <a:gd name="T63" fmla="*/ 167 h 169"/>
                <a:gd name="T64" fmla="*/ 74 w 148"/>
                <a:gd name="T65" fmla="*/ 169 h 16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</a:cxnLst>
              <a:rect l="0" t="0" r="r" b="b"/>
              <a:pathLst>
                <a:path w="148" h="169">
                  <a:moveTo>
                    <a:pt x="74" y="169"/>
                  </a:moveTo>
                  <a:lnTo>
                    <a:pt x="89" y="167"/>
                  </a:lnTo>
                  <a:lnTo>
                    <a:pt x="103" y="163"/>
                  </a:lnTo>
                  <a:lnTo>
                    <a:pt x="115" y="155"/>
                  </a:lnTo>
                  <a:lnTo>
                    <a:pt x="127" y="144"/>
                  </a:lnTo>
                  <a:lnTo>
                    <a:pt x="136" y="132"/>
                  </a:lnTo>
                  <a:lnTo>
                    <a:pt x="143" y="118"/>
                  </a:lnTo>
                  <a:lnTo>
                    <a:pt x="147" y="102"/>
                  </a:lnTo>
                  <a:lnTo>
                    <a:pt x="148" y="85"/>
                  </a:lnTo>
                  <a:lnTo>
                    <a:pt x="147" y="68"/>
                  </a:lnTo>
                  <a:lnTo>
                    <a:pt x="143" y="52"/>
                  </a:lnTo>
                  <a:lnTo>
                    <a:pt x="136" y="37"/>
                  </a:lnTo>
                  <a:lnTo>
                    <a:pt x="127" y="25"/>
                  </a:lnTo>
                  <a:lnTo>
                    <a:pt x="115" y="15"/>
                  </a:lnTo>
                  <a:lnTo>
                    <a:pt x="103" y="7"/>
                  </a:lnTo>
                  <a:lnTo>
                    <a:pt x="89" y="2"/>
                  </a:lnTo>
                  <a:lnTo>
                    <a:pt x="74" y="0"/>
                  </a:lnTo>
                  <a:lnTo>
                    <a:pt x="59" y="2"/>
                  </a:lnTo>
                  <a:lnTo>
                    <a:pt x="46" y="7"/>
                  </a:lnTo>
                  <a:lnTo>
                    <a:pt x="33" y="15"/>
                  </a:lnTo>
                  <a:lnTo>
                    <a:pt x="21" y="25"/>
                  </a:lnTo>
                  <a:lnTo>
                    <a:pt x="13" y="37"/>
                  </a:lnTo>
                  <a:lnTo>
                    <a:pt x="5" y="52"/>
                  </a:lnTo>
                  <a:lnTo>
                    <a:pt x="1" y="68"/>
                  </a:lnTo>
                  <a:lnTo>
                    <a:pt x="0" y="85"/>
                  </a:lnTo>
                  <a:lnTo>
                    <a:pt x="1" y="102"/>
                  </a:lnTo>
                  <a:lnTo>
                    <a:pt x="5" y="118"/>
                  </a:lnTo>
                  <a:lnTo>
                    <a:pt x="13" y="132"/>
                  </a:lnTo>
                  <a:lnTo>
                    <a:pt x="21" y="144"/>
                  </a:lnTo>
                  <a:lnTo>
                    <a:pt x="33" y="155"/>
                  </a:lnTo>
                  <a:lnTo>
                    <a:pt x="46" y="163"/>
                  </a:lnTo>
                  <a:lnTo>
                    <a:pt x="59" y="167"/>
                  </a:lnTo>
                  <a:lnTo>
                    <a:pt x="74" y="169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4" name="Rectangle 28"/>
            <xdr:cNvSpPr>
              <a:spLocks noChangeArrowheads="1"/>
            </xdr:cNvSpPr>
          </xdr:nvSpPr>
          <xdr:spPr bwMode="auto">
            <a:xfrm>
              <a:off x="1188" y="208"/>
              <a:ext cx="4" cy="9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25" name="Freeform 29"/>
            <xdr:cNvSpPr>
              <a:spLocks/>
            </xdr:cNvSpPr>
          </xdr:nvSpPr>
          <xdr:spPr bwMode="auto">
            <a:xfrm>
              <a:off x="1157" y="252"/>
              <a:ext cx="36" cy="74"/>
            </a:xfrm>
            <a:custGeom>
              <a:avLst/>
              <a:gdLst>
                <a:gd name="T0" fmla="*/ 347 w 399"/>
                <a:gd name="T1" fmla="*/ 92 h 814"/>
                <a:gd name="T2" fmla="*/ 399 w 399"/>
                <a:gd name="T3" fmla="*/ 56 h 814"/>
                <a:gd name="T4" fmla="*/ 357 w 399"/>
                <a:gd name="T5" fmla="*/ 5 h 814"/>
                <a:gd name="T6" fmla="*/ 330 w 399"/>
                <a:gd name="T7" fmla="*/ 5 h 814"/>
                <a:gd name="T8" fmla="*/ 366 w 399"/>
                <a:gd name="T9" fmla="*/ 51 h 814"/>
                <a:gd name="T10" fmla="*/ 315 w 399"/>
                <a:gd name="T11" fmla="*/ 88 h 814"/>
                <a:gd name="T12" fmla="*/ 316 w 399"/>
                <a:gd name="T13" fmla="*/ 90 h 814"/>
                <a:gd name="T14" fmla="*/ 321 w 399"/>
                <a:gd name="T15" fmla="*/ 94 h 814"/>
                <a:gd name="T16" fmla="*/ 326 w 399"/>
                <a:gd name="T17" fmla="*/ 100 h 814"/>
                <a:gd name="T18" fmla="*/ 332 w 399"/>
                <a:gd name="T19" fmla="*/ 107 h 814"/>
                <a:gd name="T20" fmla="*/ 339 w 399"/>
                <a:gd name="T21" fmla="*/ 114 h 814"/>
                <a:gd name="T22" fmla="*/ 344 w 399"/>
                <a:gd name="T23" fmla="*/ 120 h 814"/>
                <a:gd name="T24" fmla="*/ 347 w 399"/>
                <a:gd name="T25" fmla="*/ 125 h 814"/>
                <a:gd name="T26" fmla="*/ 348 w 399"/>
                <a:gd name="T27" fmla="*/ 126 h 814"/>
                <a:gd name="T28" fmla="*/ 173 w 399"/>
                <a:gd name="T29" fmla="*/ 231 h 814"/>
                <a:gd name="T30" fmla="*/ 49 w 399"/>
                <a:gd name="T31" fmla="*/ 124 h 814"/>
                <a:gd name="T32" fmla="*/ 77 w 399"/>
                <a:gd name="T33" fmla="*/ 87 h 814"/>
                <a:gd name="T34" fmla="*/ 31 w 399"/>
                <a:gd name="T35" fmla="*/ 52 h 814"/>
                <a:gd name="T36" fmla="*/ 58 w 399"/>
                <a:gd name="T37" fmla="*/ 0 h 814"/>
                <a:gd name="T38" fmla="*/ 34 w 399"/>
                <a:gd name="T39" fmla="*/ 2 h 814"/>
                <a:gd name="T40" fmla="*/ 0 w 399"/>
                <a:gd name="T41" fmla="*/ 57 h 814"/>
                <a:gd name="T42" fmla="*/ 48 w 399"/>
                <a:gd name="T43" fmla="*/ 91 h 814"/>
                <a:gd name="T44" fmla="*/ 12 w 399"/>
                <a:gd name="T45" fmla="*/ 128 h 814"/>
                <a:gd name="T46" fmla="*/ 157 w 399"/>
                <a:gd name="T47" fmla="*/ 249 h 814"/>
                <a:gd name="T48" fmla="*/ 157 w 399"/>
                <a:gd name="T49" fmla="*/ 814 h 814"/>
                <a:gd name="T50" fmla="*/ 188 w 399"/>
                <a:gd name="T51" fmla="*/ 814 h 814"/>
                <a:gd name="T52" fmla="*/ 188 w 399"/>
                <a:gd name="T53" fmla="*/ 254 h 814"/>
                <a:gd name="T54" fmla="*/ 199 w 399"/>
                <a:gd name="T55" fmla="*/ 247 h 814"/>
                <a:gd name="T56" fmla="*/ 212 w 399"/>
                <a:gd name="T57" fmla="*/ 240 h 814"/>
                <a:gd name="T58" fmla="*/ 225 w 399"/>
                <a:gd name="T59" fmla="*/ 233 h 814"/>
                <a:gd name="T60" fmla="*/ 240 w 399"/>
                <a:gd name="T61" fmla="*/ 223 h 814"/>
                <a:gd name="T62" fmla="*/ 257 w 399"/>
                <a:gd name="T63" fmla="*/ 213 h 814"/>
                <a:gd name="T64" fmla="*/ 273 w 399"/>
                <a:gd name="T65" fmla="*/ 204 h 814"/>
                <a:gd name="T66" fmla="*/ 290 w 399"/>
                <a:gd name="T67" fmla="*/ 193 h 814"/>
                <a:gd name="T68" fmla="*/ 307 w 399"/>
                <a:gd name="T69" fmla="*/ 184 h 814"/>
                <a:gd name="T70" fmla="*/ 322 w 399"/>
                <a:gd name="T71" fmla="*/ 174 h 814"/>
                <a:gd name="T72" fmla="*/ 337 w 399"/>
                <a:gd name="T73" fmla="*/ 165 h 814"/>
                <a:gd name="T74" fmla="*/ 350 w 399"/>
                <a:gd name="T75" fmla="*/ 157 h 814"/>
                <a:gd name="T76" fmla="*/ 363 w 399"/>
                <a:gd name="T77" fmla="*/ 150 h 814"/>
                <a:gd name="T78" fmla="*/ 373 w 399"/>
                <a:gd name="T79" fmla="*/ 144 h 814"/>
                <a:gd name="T80" fmla="*/ 380 w 399"/>
                <a:gd name="T81" fmla="*/ 139 h 814"/>
                <a:gd name="T82" fmla="*/ 384 w 399"/>
                <a:gd name="T83" fmla="*/ 136 h 814"/>
                <a:gd name="T84" fmla="*/ 386 w 399"/>
                <a:gd name="T85" fmla="*/ 135 h 814"/>
                <a:gd name="T86" fmla="*/ 347 w 399"/>
                <a:gd name="T87" fmla="*/ 92 h 8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</a:cxnLst>
              <a:rect l="0" t="0" r="r" b="b"/>
              <a:pathLst>
                <a:path w="399" h="814">
                  <a:moveTo>
                    <a:pt x="347" y="92"/>
                  </a:moveTo>
                  <a:lnTo>
                    <a:pt x="399" y="56"/>
                  </a:lnTo>
                  <a:lnTo>
                    <a:pt x="357" y="5"/>
                  </a:lnTo>
                  <a:lnTo>
                    <a:pt x="330" y="5"/>
                  </a:lnTo>
                  <a:lnTo>
                    <a:pt x="366" y="51"/>
                  </a:lnTo>
                  <a:lnTo>
                    <a:pt x="315" y="88"/>
                  </a:lnTo>
                  <a:lnTo>
                    <a:pt x="316" y="90"/>
                  </a:lnTo>
                  <a:lnTo>
                    <a:pt x="321" y="94"/>
                  </a:lnTo>
                  <a:lnTo>
                    <a:pt x="326" y="100"/>
                  </a:lnTo>
                  <a:lnTo>
                    <a:pt x="332" y="107"/>
                  </a:lnTo>
                  <a:lnTo>
                    <a:pt x="339" y="114"/>
                  </a:lnTo>
                  <a:lnTo>
                    <a:pt x="344" y="120"/>
                  </a:lnTo>
                  <a:lnTo>
                    <a:pt x="347" y="125"/>
                  </a:lnTo>
                  <a:lnTo>
                    <a:pt x="348" y="126"/>
                  </a:lnTo>
                  <a:lnTo>
                    <a:pt x="173" y="231"/>
                  </a:lnTo>
                  <a:lnTo>
                    <a:pt x="49" y="124"/>
                  </a:lnTo>
                  <a:lnTo>
                    <a:pt x="77" y="87"/>
                  </a:lnTo>
                  <a:lnTo>
                    <a:pt x="31" y="52"/>
                  </a:lnTo>
                  <a:lnTo>
                    <a:pt x="58" y="0"/>
                  </a:lnTo>
                  <a:lnTo>
                    <a:pt x="34" y="2"/>
                  </a:lnTo>
                  <a:lnTo>
                    <a:pt x="0" y="57"/>
                  </a:lnTo>
                  <a:lnTo>
                    <a:pt x="48" y="91"/>
                  </a:lnTo>
                  <a:lnTo>
                    <a:pt x="12" y="128"/>
                  </a:lnTo>
                  <a:lnTo>
                    <a:pt x="157" y="249"/>
                  </a:lnTo>
                  <a:lnTo>
                    <a:pt x="157" y="814"/>
                  </a:lnTo>
                  <a:lnTo>
                    <a:pt x="188" y="814"/>
                  </a:lnTo>
                  <a:lnTo>
                    <a:pt x="188" y="254"/>
                  </a:lnTo>
                  <a:lnTo>
                    <a:pt x="199" y="247"/>
                  </a:lnTo>
                  <a:lnTo>
                    <a:pt x="212" y="240"/>
                  </a:lnTo>
                  <a:lnTo>
                    <a:pt x="225" y="233"/>
                  </a:lnTo>
                  <a:lnTo>
                    <a:pt x="240" y="223"/>
                  </a:lnTo>
                  <a:lnTo>
                    <a:pt x="257" y="213"/>
                  </a:lnTo>
                  <a:lnTo>
                    <a:pt x="273" y="204"/>
                  </a:lnTo>
                  <a:lnTo>
                    <a:pt x="290" y="193"/>
                  </a:lnTo>
                  <a:lnTo>
                    <a:pt x="307" y="184"/>
                  </a:lnTo>
                  <a:lnTo>
                    <a:pt x="322" y="174"/>
                  </a:lnTo>
                  <a:lnTo>
                    <a:pt x="337" y="165"/>
                  </a:lnTo>
                  <a:lnTo>
                    <a:pt x="350" y="157"/>
                  </a:lnTo>
                  <a:lnTo>
                    <a:pt x="363" y="150"/>
                  </a:lnTo>
                  <a:lnTo>
                    <a:pt x="373" y="144"/>
                  </a:lnTo>
                  <a:lnTo>
                    <a:pt x="380" y="139"/>
                  </a:lnTo>
                  <a:lnTo>
                    <a:pt x="384" y="136"/>
                  </a:lnTo>
                  <a:lnTo>
                    <a:pt x="386" y="135"/>
                  </a:lnTo>
                  <a:lnTo>
                    <a:pt x="347" y="92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6" name="Freeform 30"/>
            <xdr:cNvSpPr>
              <a:spLocks/>
            </xdr:cNvSpPr>
          </xdr:nvSpPr>
          <xdr:spPr bwMode="auto">
            <a:xfrm>
              <a:off x="1150" y="307"/>
              <a:ext cx="16" cy="6"/>
            </a:xfrm>
            <a:custGeom>
              <a:avLst/>
              <a:gdLst>
                <a:gd name="T0" fmla="*/ 177 w 177"/>
                <a:gd name="T1" fmla="*/ 29 h 59"/>
                <a:gd name="T2" fmla="*/ 173 w 177"/>
                <a:gd name="T3" fmla="*/ 0 h 59"/>
                <a:gd name="T4" fmla="*/ 0 w 177"/>
                <a:gd name="T5" fmla="*/ 29 h 59"/>
                <a:gd name="T6" fmla="*/ 4 w 177"/>
                <a:gd name="T7" fmla="*/ 59 h 59"/>
                <a:gd name="T8" fmla="*/ 177 w 177"/>
                <a:gd name="T9" fmla="*/ 29 h 5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77" h="59">
                  <a:moveTo>
                    <a:pt x="177" y="29"/>
                  </a:moveTo>
                  <a:lnTo>
                    <a:pt x="173" y="0"/>
                  </a:lnTo>
                  <a:lnTo>
                    <a:pt x="0" y="29"/>
                  </a:lnTo>
                  <a:lnTo>
                    <a:pt x="4" y="59"/>
                  </a:lnTo>
                  <a:lnTo>
                    <a:pt x="177" y="29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7" name="Freeform 31"/>
            <xdr:cNvSpPr>
              <a:spLocks/>
            </xdr:cNvSpPr>
          </xdr:nvSpPr>
          <xdr:spPr bwMode="auto">
            <a:xfrm>
              <a:off x="1185" y="308"/>
              <a:ext cx="16" cy="5"/>
            </a:xfrm>
            <a:custGeom>
              <a:avLst/>
              <a:gdLst>
                <a:gd name="T0" fmla="*/ 0 w 179"/>
                <a:gd name="T1" fmla="*/ 30 h 58"/>
                <a:gd name="T2" fmla="*/ 5 w 179"/>
                <a:gd name="T3" fmla="*/ 0 h 58"/>
                <a:gd name="T4" fmla="*/ 179 w 179"/>
                <a:gd name="T5" fmla="*/ 28 h 58"/>
                <a:gd name="T6" fmla="*/ 174 w 179"/>
                <a:gd name="T7" fmla="*/ 58 h 58"/>
                <a:gd name="T8" fmla="*/ 0 w 179"/>
                <a:gd name="T9" fmla="*/ 30 h 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79" h="58">
                  <a:moveTo>
                    <a:pt x="0" y="30"/>
                  </a:moveTo>
                  <a:lnTo>
                    <a:pt x="5" y="0"/>
                  </a:lnTo>
                  <a:lnTo>
                    <a:pt x="179" y="28"/>
                  </a:lnTo>
                  <a:lnTo>
                    <a:pt x="174" y="58"/>
                  </a:lnTo>
                  <a:lnTo>
                    <a:pt x="0" y="3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8" name="Freeform 32"/>
            <xdr:cNvSpPr>
              <a:spLocks/>
            </xdr:cNvSpPr>
          </xdr:nvSpPr>
          <xdr:spPr bwMode="auto">
            <a:xfrm>
              <a:off x="1132" y="282"/>
              <a:ext cx="13" cy="6"/>
            </a:xfrm>
            <a:custGeom>
              <a:avLst/>
              <a:gdLst>
                <a:gd name="T0" fmla="*/ 79 w 145"/>
                <a:gd name="T1" fmla="*/ 65 h 68"/>
                <a:gd name="T2" fmla="*/ 94 w 145"/>
                <a:gd name="T3" fmla="*/ 61 h 68"/>
                <a:gd name="T4" fmla="*/ 107 w 145"/>
                <a:gd name="T5" fmla="*/ 57 h 68"/>
                <a:gd name="T6" fmla="*/ 118 w 145"/>
                <a:gd name="T7" fmla="*/ 50 h 68"/>
                <a:gd name="T8" fmla="*/ 129 w 145"/>
                <a:gd name="T9" fmla="*/ 44 h 68"/>
                <a:gd name="T10" fmla="*/ 136 w 145"/>
                <a:gd name="T11" fmla="*/ 38 h 68"/>
                <a:gd name="T12" fmla="*/ 142 w 145"/>
                <a:gd name="T13" fmla="*/ 31 h 68"/>
                <a:gd name="T14" fmla="*/ 145 w 145"/>
                <a:gd name="T15" fmla="*/ 24 h 68"/>
                <a:gd name="T16" fmla="*/ 145 w 145"/>
                <a:gd name="T17" fmla="*/ 18 h 68"/>
                <a:gd name="T18" fmla="*/ 142 w 145"/>
                <a:gd name="T19" fmla="*/ 11 h 68"/>
                <a:gd name="T20" fmla="*/ 136 w 145"/>
                <a:gd name="T21" fmla="*/ 7 h 68"/>
                <a:gd name="T22" fmla="*/ 129 w 145"/>
                <a:gd name="T23" fmla="*/ 3 h 68"/>
                <a:gd name="T24" fmla="*/ 119 w 145"/>
                <a:gd name="T25" fmla="*/ 1 h 68"/>
                <a:gd name="T26" fmla="*/ 108 w 145"/>
                <a:gd name="T27" fmla="*/ 0 h 68"/>
                <a:gd name="T28" fmla="*/ 94 w 145"/>
                <a:gd name="T29" fmla="*/ 0 h 68"/>
                <a:gd name="T30" fmla="*/ 80 w 145"/>
                <a:gd name="T31" fmla="*/ 1 h 68"/>
                <a:gd name="T32" fmla="*/ 65 w 145"/>
                <a:gd name="T33" fmla="*/ 3 h 68"/>
                <a:gd name="T34" fmla="*/ 52 w 145"/>
                <a:gd name="T35" fmla="*/ 7 h 68"/>
                <a:gd name="T36" fmla="*/ 38 w 145"/>
                <a:gd name="T37" fmla="*/ 11 h 68"/>
                <a:gd name="T38" fmla="*/ 26 w 145"/>
                <a:gd name="T39" fmla="*/ 17 h 68"/>
                <a:gd name="T40" fmla="*/ 17 w 145"/>
                <a:gd name="T41" fmla="*/ 23 h 68"/>
                <a:gd name="T42" fmla="*/ 9 w 145"/>
                <a:gd name="T43" fmla="*/ 29 h 68"/>
                <a:gd name="T44" fmla="*/ 3 w 145"/>
                <a:gd name="T45" fmla="*/ 36 h 68"/>
                <a:gd name="T46" fmla="*/ 0 w 145"/>
                <a:gd name="T47" fmla="*/ 43 h 68"/>
                <a:gd name="T48" fmla="*/ 0 w 145"/>
                <a:gd name="T49" fmla="*/ 49 h 68"/>
                <a:gd name="T50" fmla="*/ 3 w 145"/>
                <a:gd name="T51" fmla="*/ 56 h 68"/>
                <a:gd name="T52" fmla="*/ 8 w 145"/>
                <a:gd name="T53" fmla="*/ 61 h 68"/>
                <a:gd name="T54" fmla="*/ 16 w 145"/>
                <a:gd name="T55" fmla="*/ 64 h 68"/>
                <a:gd name="T56" fmla="*/ 26 w 145"/>
                <a:gd name="T57" fmla="*/ 67 h 68"/>
                <a:gd name="T58" fmla="*/ 38 w 145"/>
                <a:gd name="T59" fmla="*/ 68 h 68"/>
                <a:gd name="T60" fmla="*/ 51 w 145"/>
                <a:gd name="T61" fmla="*/ 68 h 68"/>
                <a:gd name="T62" fmla="*/ 64 w 145"/>
                <a:gd name="T63" fmla="*/ 67 h 68"/>
                <a:gd name="T64" fmla="*/ 79 w 145"/>
                <a:gd name="T65" fmla="*/ 65 h 6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</a:cxnLst>
              <a:rect l="0" t="0" r="r" b="b"/>
              <a:pathLst>
                <a:path w="145" h="68">
                  <a:moveTo>
                    <a:pt x="79" y="65"/>
                  </a:moveTo>
                  <a:lnTo>
                    <a:pt x="94" y="61"/>
                  </a:lnTo>
                  <a:lnTo>
                    <a:pt x="107" y="57"/>
                  </a:lnTo>
                  <a:lnTo>
                    <a:pt x="118" y="50"/>
                  </a:lnTo>
                  <a:lnTo>
                    <a:pt x="129" y="44"/>
                  </a:lnTo>
                  <a:lnTo>
                    <a:pt x="136" y="38"/>
                  </a:lnTo>
                  <a:lnTo>
                    <a:pt x="142" y="31"/>
                  </a:lnTo>
                  <a:lnTo>
                    <a:pt x="145" y="24"/>
                  </a:lnTo>
                  <a:lnTo>
                    <a:pt x="145" y="18"/>
                  </a:lnTo>
                  <a:lnTo>
                    <a:pt x="142" y="11"/>
                  </a:lnTo>
                  <a:lnTo>
                    <a:pt x="136" y="7"/>
                  </a:lnTo>
                  <a:lnTo>
                    <a:pt x="129" y="3"/>
                  </a:lnTo>
                  <a:lnTo>
                    <a:pt x="119" y="1"/>
                  </a:lnTo>
                  <a:lnTo>
                    <a:pt x="108" y="0"/>
                  </a:lnTo>
                  <a:lnTo>
                    <a:pt x="94" y="0"/>
                  </a:lnTo>
                  <a:lnTo>
                    <a:pt x="80" y="1"/>
                  </a:lnTo>
                  <a:lnTo>
                    <a:pt x="65" y="3"/>
                  </a:lnTo>
                  <a:lnTo>
                    <a:pt x="52" y="7"/>
                  </a:lnTo>
                  <a:lnTo>
                    <a:pt x="38" y="11"/>
                  </a:lnTo>
                  <a:lnTo>
                    <a:pt x="26" y="17"/>
                  </a:lnTo>
                  <a:lnTo>
                    <a:pt x="17" y="23"/>
                  </a:lnTo>
                  <a:lnTo>
                    <a:pt x="9" y="29"/>
                  </a:lnTo>
                  <a:lnTo>
                    <a:pt x="3" y="36"/>
                  </a:lnTo>
                  <a:lnTo>
                    <a:pt x="0" y="43"/>
                  </a:lnTo>
                  <a:lnTo>
                    <a:pt x="0" y="49"/>
                  </a:lnTo>
                  <a:lnTo>
                    <a:pt x="3" y="56"/>
                  </a:lnTo>
                  <a:lnTo>
                    <a:pt x="8" y="61"/>
                  </a:lnTo>
                  <a:lnTo>
                    <a:pt x="16" y="64"/>
                  </a:lnTo>
                  <a:lnTo>
                    <a:pt x="26" y="67"/>
                  </a:lnTo>
                  <a:lnTo>
                    <a:pt x="38" y="68"/>
                  </a:lnTo>
                  <a:lnTo>
                    <a:pt x="51" y="68"/>
                  </a:lnTo>
                  <a:lnTo>
                    <a:pt x="64" y="67"/>
                  </a:lnTo>
                  <a:lnTo>
                    <a:pt x="79" y="65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9" name="Freeform 33"/>
            <xdr:cNvSpPr>
              <a:spLocks/>
            </xdr:cNvSpPr>
          </xdr:nvSpPr>
          <xdr:spPr bwMode="auto">
            <a:xfrm>
              <a:off x="1167" y="254"/>
              <a:ext cx="16" cy="21"/>
            </a:xfrm>
            <a:custGeom>
              <a:avLst/>
              <a:gdLst>
                <a:gd name="T0" fmla="*/ 0 w 173"/>
                <a:gd name="T1" fmla="*/ 0 h 233"/>
                <a:gd name="T2" fmla="*/ 173 w 173"/>
                <a:gd name="T3" fmla="*/ 0 h 233"/>
                <a:gd name="T4" fmla="*/ 75 w 173"/>
                <a:gd name="T5" fmla="*/ 233 h 233"/>
                <a:gd name="T6" fmla="*/ 0 w 173"/>
                <a:gd name="T7" fmla="*/ 0 h 23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73" h="233">
                  <a:moveTo>
                    <a:pt x="0" y="0"/>
                  </a:moveTo>
                  <a:lnTo>
                    <a:pt x="173" y="0"/>
                  </a:lnTo>
                  <a:lnTo>
                    <a:pt x="75" y="23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0" name="Freeform 34"/>
            <xdr:cNvSpPr>
              <a:spLocks/>
            </xdr:cNvSpPr>
          </xdr:nvSpPr>
          <xdr:spPr bwMode="auto">
            <a:xfrm>
              <a:off x="1171" y="252"/>
              <a:ext cx="7" cy="15"/>
            </a:xfrm>
            <a:custGeom>
              <a:avLst/>
              <a:gdLst>
                <a:gd name="T0" fmla="*/ 80 w 80"/>
                <a:gd name="T1" fmla="*/ 166 h 166"/>
                <a:gd name="T2" fmla="*/ 56 w 80"/>
                <a:gd name="T3" fmla="*/ 53 h 166"/>
                <a:gd name="T4" fmla="*/ 62 w 80"/>
                <a:gd name="T5" fmla="*/ 48 h 166"/>
                <a:gd name="T6" fmla="*/ 66 w 80"/>
                <a:gd name="T7" fmla="*/ 42 h 166"/>
                <a:gd name="T8" fmla="*/ 68 w 80"/>
                <a:gd name="T9" fmla="*/ 36 h 166"/>
                <a:gd name="T10" fmla="*/ 69 w 80"/>
                <a:gd name="T11" fmla="*/ 28 h 166"/>
                <a:gd name="T12" fmla="*/ 67 w 80"/>
                <a:gd name="T13" fmla="*/ 17 h 166"/>
                <a:gd name="T14" fmla="*/ 61 w 80"/>
                <a:gd name="T15" fmla="*/ 8 h 166"/>
                <a:gd name="T16" fmla="*/ 51 w 80"/>
                <a:gd name="T17" fmla="*/ 2 h 166"/>
                <a:gd name="T18" fmla="*/ 39 w 80"/>
                <a:gd name="T19" fmla="*/ 0 h 166"/>
                <a:gd name="T20" fmla="*/ 28 w 80"/>
                <a:gd name="T21" fmla="*/ 2 h 166"/>
                <a:gd name="T22" fmla="*/ 19 w 80"/>
                <a:gd name="T23" fmla="*/ 8 h 166"/>
                <a:gd name="T24" fmla="*/ 13 w 80"/>
                <a:gd name="T25" fmla="*/ 17 h 166"/>
                <a:gd name="T26" fmla="*/ 11 w 80"/>
                <a:gd name="T27" fmla="*/ 28 h 166"/>
                <a:gd name="T28" fmla="*/ 12 w 80"/>
                <a:gd name="T29" fmla="*/ 36 h 166"/>
                <a:gd name="T30" fmla="*/ 15 w 80"/>
                <a:gd name="T31" fmla="*/ 43 h 166"/>
                <a:gd name="T32" fmla="*/ 19 w 80"/>
                <a:gd name="T33" fmla="*/ 49 h 166"/>
                <a:gd name="T34" fmla="*/ 26 w 80"/>
                <a:gd name="T35" fmla="*/ 54 h 166"/>
                <a:gd name="T36" fmla="*/ 0 w 80"/>
                <a:gd name="T37" fmla="*/ 164 h 166"/>
                <a:gd name="T38" fmla="*/ 80 w 80"/>
                <a:gd name="T39" fmla="*/ 166 h 16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</a:cxnLst>
              <a:rect l="0" t="0" r="r" b="b"/>
              <a:pathLst>
                <a:path w="80" h="166">
                  <a:moveTo>
                    <a:pt x="80" y="166"/>
                  </a:moveTo>
                  <a:lnTo>
                    <a:pt x="56" y="53"/>
                  </a:lnTo>
                  <a:lnTo>
                    <a:pt x="62" y="48"/>
                  </a:lnTo>
                  <a:lnTo>
                    <a:pt x="66" y="42"/>
                  </a:lnTo>
                  <a:lnTo>
                    <a:pt x="68" y="36"/>
                  </a:lnTo>
                  <a:lnTo>
                    <a:pt x="69" y="28"/>
                  </a:lnTo>
                  <a:lnTo>
                    <a:pt x="67" y="17"/>
                  </a:lnTo>
                  <a:lnTo>
                    <a:pt x="61" y="8"/>
                  </a:lnTo>
                  <a:lnTo>
                    <a:pt x="51" y="2"/>
                  </a:lnTo>
                  <a:lnTo>
                    <a:pt x="39" y="0"/>
                  </a:lnTo>
                  <a:lnTo>
                    <a:pt x="28" y="2"/>
                  </a:lnTo>
                  <a:lnTo>
                    <a:pt x="19" y="8"/>
                  </a:lnTo>
                  <a:lnTo>
                    <a:pt x="13" y="17"/>
                  </a:lnTo>
                  <a:lnTo>
                    <a:pt x="11" y="28"/>
                  </a:lnTo>
                  <a:lnTo>
                    <a:pt x="12" y="36"/>
                  </a:lnTo>
                  <a:lnTo>
                    <a:pt x="15" y="43"/>
                  </a:lnTo>
                  <a:lnTo>
                    <a:pt x="19" y="49"/>
                  </a:lnTo>
                  <a:lnTo>
                    <a:pt x="26" y="54"/>
                  </a:lnTo>
                  <a:lnTo>
                    <a:pt x="0" y="164"/>
                  </a:lnTo>
                  <a:lnTo>
                    <a:pt x="80" y="16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1" name="Freeform 35"/>
            <xdr:cNvSpPr>
              <a:spLocks/>
            </xdr:cNvSpPr>
          </xdr:nvSpPr>
          <xdr:spPr bwMode="auto">
            <a:xfrm>
              <a:off x="1161" y="262"/>
              <a:ext cx="39" cy="42"/>
            </a:xfrm>
            <a:custGeom>
              <a:avLst/>
              <a:gdLst>
                <a:gd name="T0" fmla="*/ 327 w 429"/>
                <a:gd name="T1" fmla="*/ 0 h 464"/>
                <a:gd name="T2" fmla="*/ 393 w 429"/>
                <a:gd name="T3" fmla="*/ 25 h 464"/>
                <a:gd name="T4" fmla="*/ 429 w 429"/>
                <a:gd name="T5" fmla="*/ 442 h 464"/>
                <a:gd name="T6" fmla="*/ 87 w 429"/>
                <a:gd name="T7" fmla="*/ 464 h 464"/>
                <a:gd name="T8" fmla="*/ 51 w 429"/>
                <a:gd name="T9" fmla="*/ 427 h 464"/>
                <a:gd name="T10" fmla="*/ 0 w 429"/>
                <a:gd name="T11" fmla="*/ 23 h 464"/>
                <a:gd name="T12" fmla="*/ 327 w 429"/>
                <a:gd name="T13" fmla="*/ 0 h 46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429" h="464">
                  <a:moveTo>
                    <a:pt x="327" y="0"/>
                  </a:moveTo>
                  <a:lnTo>
                    <a:pt x="393" y="25"/>
                  </a:lnTo>
                  <a:lnTo>
                    <a:pt x="429" y="442"/>
                  </a:lnTo>
                  <a:lnTo>
                    <a:pt x="87" y="464"/>
                  </a:lnTo>
                  <a:lnTo>
                    <a:pt x="51" y="427"/>
                  </a:lnTo>
                  <a:lnTo>
                    <a:pt x="0" y="23"/>
                  </a:lnTo>
                  <a:lnTo>
                    <a:pt x="327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2" name="Freeform 36"/>
            <xdr:cNvSpPr>
              <a:spLocks/>
            </xdr:cNvSpPr>
          </xdr:nvSpPr>
          <xdr:spPr bwMode="auto">
            <a:xfrm>
              <a:off x="1165" y="266"/>
              <a:ext cx="33" cy="35"/>
            </a:xfrm>
            <a:custGeom>
              <a:avLst/>
              <a:gdLst>
                <a:gd name="T0" fmla="*/ 310 w 356"/>
                <a:gd name="T1" fmla="*/ 0 h 387"/>
                <a:gd name="T2" fmla="*/ 356 w 356"/>
                <a:gd name="T3" fmla="*/ 366 h 387"/>
                <a:gd name="T4" fmla="*/ 40 w 356"/>
                <a:gd name="T5" fmla="*/ 387 h 387"/>
                <a:gd name="T6" fmla="*/ 0 w 356"/>
                <a:gd name="T7" fmla="*/ 21 h 387"/>
                <a:gd name="T8" fmla="*/ 310 w 356"/>
                <a:gd name="T9" fmla="*/ 0 h 38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56" h="387">
                  <a:moveTo>
                    <a:pt x="310" y="0"/>
                  </a:moveTo>
                  <a:lnTo>
                    <a:pt x="356" y="366"/>
                  </a:lnTo>
                  <a:lnTo>
                    <a:pt x="40" y="387"/>
                  </a:lnTo>
                  <a:lnTo>
                    <a:pt x="0" y="21"/>
                  </a:lnTo>
                  <a:lnTo>
                    <a:pt x="310" y="0"/>
                  </a:lnTo>
                  <a:close/>
                </a:path>
              </a:pathLst>
            </a:custGeom>
            <a:solidFill>
              <a:srgbClr val="5BE8F4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3" name="Freeform 37"/>
            <xdr:cNvSpPr>
              <a:spLocks/>
            </xdr:cNvSpPr>
          </xdr:nvSpPr>
          <xdr:spPr bwMode="auto">
            <a:xfrm>
              <a:off x="1163" y="263"/>
              <a:ext cx="29" cy="3"/>
            </a:xfrm>
            <a:custGeom>
              <a:avLst/>
              <a:gdLst>
                <a:gd name="T0" fmla="*/ 297 w 322"/>
                <a:gd name="T1" fmla="*/ 0 h 30"/>
                <a:gd name="T2" fmla="*/ 322 w 322"/>
                <a:gd name="T3" fmla="*/ 7 h 30"/>
                <a:gd name="T4" fmla="*/ 19 w 322"/>
                <a:gd name="T5" fmla="*/ 30 h 30"/>
                <a:gd name="T6" fmla="*/ 0 w 322"/>
                <a:gd name="T7" fmla="*/ 21 h 30"/>
                <a:gd name="T8" fmla="*/ 297 w 322"/>
                <a:gd name="T9" fmla="*/ 0 h 3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22" h="30">
                  <a:moveTo>
                    <a:pt x="297" y="0"/>
                  </a:moveTo>
                  <a:lnTo>
                    <a:pt x="322" y="7"/>
                  </a:lnTo>
                  <a:lnTo>
                    <a:pt x="19" y="30"/>
                  </a:lnTo>
                  <a:lnTo>
                    <a:pt x="0" y="21"/>
                  </a:lnTo>
                  <a:lnTo>
                    <a:pt x="297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4" name="Freeform 38"/>
            <xdr:cNvSpPr>
              <a:spLocks/>
            </xdr:cNvSpPr>
          </xdr:nvSpPr>
          <xdr:spPr bwMode="auto">
            <a:xfrm>
              <a:off x="1161" y="277"/>
              <a:ext cx="47" cy="21"/>
            </a:xfrm>
            <a:custGeom>
              <a:avLst/>
              <a:gdLst>
                <a:gd name="T0" fmla="*/ 202 w 517"/>
                <a:gd name="T1" fmla="*/ 229 h 229"/>
                <a:gd name="T2" fmla="*/ 230 w 517"/>
                <a:gd name="T3" fmla="*/ 225 h 229"/>
                <a:gd name="T4" fmla="*/ 273 w 517"/>
                <a:gd name="T5" fmla="*/ 215 h 229"/>
                <a:gd name="T6" fmla="*/ 323 w 517"/>
                <a:gd name="T7" fmla="*/ 203 h 229"/>
                <a:gd name="T8" fmla="*/ 377 w 517"/>
                <a:gd name="T9" fmla="*/ 186 h 229"/>
                <a:gd name="T10" fmla="*/ 429 w 517"/>
                <a:gd name="T11" fmla="*/ 167 h 229"/>
                <a:gd name="T12" fmla="*/ 474 w 517"/>
                <a:gd name="T13" fmla="*/ 147 h 229"/>
                <a:gd name="T14" fmla="*/ 507 w 517"/>
                <a:gd name="T15" fmla="*/ 126 h 229"/>
                <a:gd name="T16" fmla="*/ 421 w 517"/>
                <a:gd name="T17" fmla="*/ 0 h 229"/>
                <a:gd name="T18" fmla="*/ 411 w 517"/>
                <a:gd name="T19" fmla="*/ 18 h 229"/>
                <a:gd name="T20" fmla="*/ 400 w 517"/>
                <a:gd name="T21" fmla="*/ 30 h 229"/>
                <a:gd name="T22" fmla="*/ 386 w 517"/>
                <a:gd name="T23" fmla="*/ 41 h 229"/>
                <a:gd name="T24" fmla="*/ 368 w 517"/>
                <a:gd name="T25" fmla="*/ 49 h 229"/>
                <a:gd name="T26" fmla="*/ 351 w 517"/>
                <a:gd name="T27" fmla="*/ 58 h 229"/>
                <a:gd name="T28" fmla="*/ 330 w 517"/>
                <a:gd name="T29" fmla="*/ 67 h 229"/>
                <a:gd name="T30" fmla="*/ 304 w 517"/>
                <a:gd name="T31" fmla="*/ 76 h 229"/>
                <a:gd name="T32" fmla="*/ 278 w 517"/>
                <a:gd name="T33" fmla="*/ 84 h 229"/>
                <a:gd name="T34" fmla="*/ 249 w 517"/>
                <a:gd name="T35" fmla="*/ 91 h 229"/>
                <a:gd name="T36" fmla="*/ 222 w 517"/>
                <a:gd name="T37" fmla="*/ 96 h 229"/>
                <a:gd name="T38" fmla="*/ 195 w 517"/>
                <a:gd name="T39" fmla="*/ 99 h 229"/>
                <a:gd name="T40" fmla="*/ 171 w 517"/>
                <a:gd name="T41" fmla="*/ 100 h 229"/>
                <a:gd name="T42" fmla="*/ 150 w 517"/>
                <a:gd name="T43" fmla="*/ 64 h 229"/>
                <a:gd name="T44" fmla="*/ 128 w 517"/>
                <a:gd name="T45" fmla="*/ 36 h 229"/>
                <a:gd name="T46" fmla="*/ 103 w 517"/>
                <a:gd name="T47" fmla="*/ 20 h 229"/>
                <a:gd name="T48" fmla="*/ 78 w 517"/>
                <a:gd name="T49" fmla="*/ 20 h 229"/>
                <a:gd name="T50" fmla="*/ 69 w 517"/>
                <a:gd name="T51" fmla="*/ 59 h 229"/>
                <a:gd name="T52" fmla="*/ 74 w 517"/>
                <a:gd name="T53" fmla="*/ 95 h 229"/>
                <a:gd name="T54" fmla="*/ 23 w 517"/>
                <a:gd name="T55" fmla="*/ 224 h 229"/>
                <a:gd name="T56" fmla="*/ 59 w 517"/>
                <a:gd name="T57" fmla="*/ 225 h 229"/>
                <a:gd name="T58" fmla="*/ 104 w 517"/>
                <a:gd name="T59" fmla="*/ 224 h 229"/>
                <a:gd name="T60" fmla="*/ 149 w 517"/>
                <a:gd name="T61" fmla="*/ 219 h 229"/>
                <a:gd name="T62" fmla="*/ 183 w 517"/>
                <a:gd name="T63" fmla="*/ 209 h 22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</a:cxnLst>
              <a:rect l="0" t="0" r="r" b="b"/>
              <a:pathLst>
                <a:path w="517" h="229">
                  <a:moveTo>
                    <a:pt x="193" y="229"/>
                  </a:moveTo>
                  <a:lnTo>
                    <a:pt x="202" y="229"/>
                  </a:lnTo>
                  <a:lnTo>
                    <a:pt x="214" y="228"/>
                  </a:lnTo>
                  <a:lnTo>
                    <a:pt x="230" y="225"/>
                  </a:lnTo>
                  <a:lnTo>
                    <a:pt x="250" y="221"/>
                  </a:lnTo>
                  <a:lnTo>
                    <a:pt x="273" y="215"/>
                  </a:lnTo>
                  <a:lnTo>
                    <a:pt x="297" y="209"/>
                  </a:lnTo>
                  <a:lnTo>
                    <a:pt x="323" y="203"/>
                  </a:lnTo>
                  <a:lnTo>
                    <a:pt x="350" y="194"/>
                  </a:lnTo>
                  <a:lnTo>
                    <a:pt x="377" y="186"/>
                  </a:lnTo>
                  <a:lnTo>
                    <a:pt x="404" y="176"/>
                  </a:lnTo>
                  <a:lnTo>
                    <a:pt x="429" y="167"/>
                  </a:lnTo>
                  <a:lnTo>
                    <a:pt x="453" y="156"/>
                  </a:lnTo>
                  <a:lnTo>
                    <a:pt x="474" y="147"/>
                  </a:lnTo>
                  <a:lnTo>
                    <a:pt x="492" y="136"/>
                  </a:lnTo>
                  <a:lnTo>
                    <a:pt x="507" y="126"/>
                  </a:lnTo>
                  <a:lnTo>
                    <a:pt x="517" y="115"/>
                  </a:lnTo>
                  <a:lnTo>
                    <a:pt x="421" y="0"/>
                  </a:lnTo>
                  <a:lnTo>
                    <a:pt x="416" y="10"/>
                  </a:lnTo>
                  <a:lnTo>
                    <a:pt x="411" y="18"/>
                  </a:lnTo>
                  <a:lnTo>
                    <a:pt x="405" y="25"/>
                  </a:lnTo>
                  <a:lnTo>
                    <a:pt x="400" y="30"/>
                  </a:lnTo>
                  <a:lnTo>
                    <a:pt x="393" y="36"/>
                  </a:lnTo>
                  <a:lnTo>
                    <a:pt x="386" y="41"/>
                  </a:lnTo>
                  <a:lnTo>
                    <a:pt x="377" y="45"/>
                  </a:lnTo>
                  <a:lnTo>
                    <a:pt x="368" y="49"/>
                  </a:lnTo>
                  <a:lnTo>
                    <a:pt x="361" y="54"/>
                  </a:lnTo>
                  <a:lnTo>
                    <a:pt x="351" y="58"/>
                  </a:lnTo>
                  <a:lnTo>
                    <a:pt x="340" y="62"/>
                  </a:lnTo>
                  <a:lnTo>
                    <a:pt x="330" y="67"/>
                  </a:lnTo>
                  <a:lnTo>
                    <a:pt x="317" y="72"/>
                  </a:lnTo>
                  <a:lnTo>
                    <a:pt x="304" y="76"/>
                  </a:lnTo>
                  <a:lnTo>
                    <a:pt x="292" y="80"/>
                  </a:lnTo>
                  <a:lnTo>
                    <a:pt x="278" y="84"/>
                  </a:lnTo>
                  <a:lnTo>
                    <a:pt x="264" y="88"/>
                  </a:lnTo>
                  <a:lnTo>
                    <a:pt x="249" y="91"/>
                  </a:lnTo>
                  <a:lnTo>
                    <a:pt x="236" y="94"/>
                  </a:lnTo>
                  <a:lnTo>
                    <a:pt x="222" y="96"/>
                  </a:lnTo>
                  <a:lnTo>
                    <a:pt x="208" y="98"/>
                  </a:lnTo>
                  <a:lnTo>
                    <a:pt x="195" y="99"/>
                  </a:lnTo>
                  <a:lnTo>
                    <a:pt x="183" y="100"/>
                  </a:lnTo>
                  <a:lnTo>
                    <a:pt x="171" y="100"/>
                  </a:lnTo>
                  <a:lnTo>
                    <a:pt x="160" y="81"/>
                  </a:lnTo>
                  <a:lnTo>
                    <a:pt x="150" y="64"/>
                  </a:lnTo>
                  <a:lnTo>
                    <a:pt x="138" y="49"/>
                  </a:lnTo>
                  <a:lnTo>
                    <a:pt x="128" y="36"/>
                  </a:lnTo>
                  <a:lnTo>
                    <a:pt x="116" y="26"/>
                  </a:lnTo>
                  <a:lnTo>
                    <a:pt x="103" y="20"/>
                  </a:lnTo>
                  <a:lnTo>
                    <a:pt x="91" y="18"/>
                  </a:lnTo>
                  <a:lnTo>
                    <a:pt x="78" y="20"/>
                  </a:lnTo>
                  <a:lnTo>
                    <a:pt x="71" y="34"/>
                  </a:lnTo>
                  <a:lnTo>
                    <a:pt x="69" y="59"/>
                  </a:lnTo>
                  <a:lnTo>
                    <a:pt x="72" y="84"/>
                  </a:lnTo>
                  <a:lnTo>
                    <a:pt x="74" y="95"/>
                  </a:lnTo>
                  <a:lnTo>
                    <a:pt x="0" y="96"/>
                  </a:lnTo>
                  <a:lnTo>
                    <a:pt x="23" y="224"/>
                  </a:lnTo>
                  <a:lnTo>
                    <a:pt x="39" y="225"/>
                  </a:lnTo>
                  <a:lnTo>
                    <a:pt x="59" y="225"/>
                  </a:lnTo>
                  <a:lnTo>
                    <a:pt x="81" y="225"/>
                  </a:lnTo>
                  <a:lnTo>
                    <a:pt x="104" y="224"/>
                  </a:lnTo>
                  <a:lnTo>
                    <a:pt x="127" y="222"/>
                  </a:lnTo>
                  <a:lnTo>
                    <a:pt x="149" y="219"/>
                  </a:lnTo>
                  <a:lnTo>
                    <a:pt x="168" y="214"/>
                  </a:lnTo>
                  <a:lnTo>
                    <a:pt x="183" y="209"/>
                  </a:lnTo>
                  <a:lnTo>
                    <a:pt x="193" y="229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5" name="Freeform 39"/>
            <xdr:cNvSpPr>
              <a:spLocks/>
            </xdr:cNvSpPr>
          </xdr:nvSpPr>
          <xdr:spPr bwMode="auto">
            <a:xfrm>
              <a:off x="1178" y="273"/>
              <a:ext cx="32" cy="22"/>
            </a:xfrm>
            <a:custGeom>
              <a:avLst/>
              <a:gdLst>
                <a:gd name="T0" fmla="*/ 28 w 356"/>
                <a:gd name="T1" fmla="*/ 238 h 238"/>
                <a:gd name="T2" fmla="*/ 43 w 356"/>
                <a:gd name="T3" fmla="*/ 238 h 238"/>
                <a:gd name="T4" fmla="*/ 60 w 356"/>
                <a:gd name="T5" fmla="*/ 236 h 238"/>
                <a:gd name="T6" fmla="*/ 78 w 356"/>
                <a:gd name="T7" fmla="*/ 233 h 238"/>
                <a:gd name="T8" fmla="*/ 98 w 356"/>
                <a:gd name="T9" fmla="*/ 229 h 238"/>
                <a:gd name="T10" fmla="*/ 119 w 356"/>
                <a:gd name="T11" fmla="*/ 224 h 238"/>
                <a:gd name="T12" fmla="*/ 142 w 356"/>
                <a:gd name="T13" fmla="*/ 217 h 238"/>
                <a:gd name="T14" fmla="*/ 164 w 356"/>
                <a:gd name="T15" fmla="*/ 211 h 238"/>
                <a:gd name="T16" fmla="*/ 186 w 356"/>
                <a:gd name="T17" fmla="*/ 203 h 238"/>
                <a:gd name="T18" fmla="*/ 208 w 356"/>
                <a:gd name="T19" fmla="*/ 196 h 238"/>
                <a:gd name="T20" fmla="*/ 228 w 356"/>
                <a:gd name="T21" fmla="*/ 188 h 238"/>
                <a:gd name="T22" fmla="*/ 248 w 356"/>
                <a:gd name="T23" fmla="*/ 179 h 238"/>
                <a:gd name="T24" fmla="*/ 268 w 356"/>
                <a:gd name="T25" fmla="*/ 171 h 238"/>
                <a:gd name="T26" fmla="*/ 283 w 356"/>
                <a:gd name="T27" fmla="*/ 162 h 238"/>
                <a:gd name="T28" fmla="*/ 298 w 356"/>
                <a:gd name="T29" fmla="*/ 155 h 238"/>
                <a:gd name="T30" fmla="*/ 310 w 356"/>
                <a:gd name="T31" fmla="*/ 147 h 238"/>
                <a:gd name="T32" fmla="*/ 318 w 356"/>
                <a:gd name="T33" fmla="*/ 140 h 238"/>
                <a:gd name="T34" fmla="*/ 328 w 356"/>
                <a:gd name="T35" fmla="*/ 128 h 238"/>
                <a:gd name="T36" fmla="*/ 337 w 356"/>
                <a:gd name="T37" fmla="*/ 113 h 238"/>
                <a:gd name="T38" fmla="*/ 345 w 356"/>
                <a:gd name="T39" fmla="*/ 96 h 238"/>
                <a:gd name="T40" fmla="*/ 351 w 356"/>
                <a:gd name="T41" fmla="*/ 77 h 238"/>
                <a:gd name="T42" fmla="*/ 354 w 356"/>
                <a:gd name="T43" fmla="*/ 57 h 238"/>
                <a:gd name="T44" fmla="*/ 356 w 356"/>
                <a:gd name="T45" fmla="*/ 36 h 238"/>
                <a:gd name="T46" fmla="*/ 354 w 356"/>
                <a:gd name="T47" fmla="*/ 17 h 238"/>
                <a:gd name="T48" fmla="*/ 350 w 356"/>
                <a:gd name="T49" fmla="*/ 0 h 238"/>
                <a:gd name="T50" fmla="*/ 259 w 356"/>
                <a:gd name="T51" fmla="*/ 39 h 238"/>
                <a:gd name="T52" fmla="*/ 260 w 356"/>
                <a:gd name="T53" fmla="*/ 48 h 238"/>
                <a:gd name="T54" fmla="*/ 258 w 356"/>
                <a:gd name="T55" fmla="*/ 58 h 238"/>
                <a:gd name="T56" fmla="*/ 254 w 356"/>
                <a:gd name="T57" fmla="*/ 67 h 238"/>
                <a:gd name="T58" fmla="*/ 247 w 356"/>
                <a:gd name="T59" fmla="*/ 77 h 238"/>
                <a:gd name="T60" fmla="*/ 242 w 356"/>
                <a:gd name="T61" fmla="*/ 86 h 238"/>
                <a:gd name="T62" fmla="*/ 236 w 356"/>
                <a:gd name="T63" fmla="*/ 92 h 238"/>
                <a:gd name="T64" fmla="*/ 232 w 356"/>
                <a:gd name="T65" fmla="*/ 98 h 238"/>
                <a:gd name="T66" fmla="*/ 228 w 356"/>
                <a:gd name="T67" fmla="*/ 100 h 238"/>
                <a:gd name="T68" fmla="*/ 210 w 356"/>
                <a:gd name="T69" fmla="*/ 108 h 238"/>
                <a:gd name="T70" fmla="*/ 193 w 356"/>
                <a:gd name="T71" fmla="*/ 116 h 238"/>
                <a:gd name="T72" fmla="*/ 177 w 356"/>
                <a:gd name="T73" fmla="*/ 123 h 238"/>
                <a:gd name="T74" fmla="*/ 160 w 356"/>
                <a:gd name="T75" fmla="*/ 129 h 238"/>
                <a:gd name="T76" fmla="*/ 143 w 356"/>
                <a:gd name="T77" fmla="*/ 136 h 238"/>
                <a:gd name="T78" fmla="*/ 127 w 356"/>
                <a:gd name="T79" fmla="*/ 141 h 238"/>
                <a:gd name="T80" fmla="*/ 111 w 356"/>
                <a:gd name="T81" fmla="*/ 145 h 238"/>
                <a:gd name="T82" fmla="*/ 95 w 356"/>
                <a:gd name="T83" fmla="*/ 150 h 238"/>
                <a:gd name="T84" fmla="*/ 81 w 356"/>
                <a:gd name="T85" fmla="*/ 153 h 238"/>
                <a:gd name="T86" fmla="*/ 66 w 356"/>
                <a:gd name="T87" fmla="*/ 156 h 238"/>
                <a:gd name="T88" fmla="*/ 54 w 356"/>
                <a:gd name="T89" fmla="*/ 158 h 238"/>
                <a:gd name="T90" fmla="*/ 41 w 356"/>
                <a:gd name="T91" fmla="*/ 160 h 238"/>
                <a:gd name="T92" fmla="*/ 29 w 356"/>
                <a:gd name="T93" fmla="*/ 161 h 238"/>
                <a:gd name="T94" fmla="*/ 19 w 356"/>
                <a:gd name="T95" fmla="*/ 162 h 238"/>
                <a:gd name="T96" fmla="*/ 8 w 356"/>
                <a:gd name="T97" fmla="*/ 163 h 238"/>
                <a:gd name="T98" fmla="*/ 0 w 356"/>
                <a:gd name="T99" fmla="*/ 163 h 238"/>
                <a:gd name="T100" fmla="*/ 28 w 356"/>
                <a:gd name="T101" fmla="*/ 238 h 23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</a:cxnLst>
              <a:rect l="0" t="0" r="r" b="b"/>
              <a:pathLst>
                <a:path w="356" h="238">
                  <a:moveTo>
                    <a:pt x="28" y="238"/>
                  </a:moveTo>
                  <a:lnTo>
                    <a:pt x="43" y="238"/>
                  </a:lnTo>
                  <a:lnTo>
                    <a:pt x="60" y="236"/>
                  </a:lnTo>
                  <a:lnTo>
                    <a:pt x="78" y="233"/>
                  </a:lnTo>
                  <a:lnTo>
                    <a:pt x="98" y="229"/>
                  </a:lnTo>
                  <a:lnTo>
                    <a:pt x="119" y="224"/>
                  </a:lnTo>
                  <a:lnTo>
                    <a:pt x="142" y="217"/>
                  </a:lnTo>
                  <a:lnTo>
                    <a:pt x="164" y="211"/>
                  </a:lnTo>
                  <a:lnTo>
                    <a:pt x="186" y="203"/>
                  </a:lnTo>
                  <a:lnTo>
                    <a:pt x="208" y="196"/>
                  </a:lnTo>
                  <a:lnTo>
                    <a:pt x="228" y="188"/>
                  </a:lnTo>
                  <a:lnTo>
                    <a:pt x="248" y="179"/>
                  </a:lnTo>
                  <a:lnTo>
                    <a:pt x="268" y="171"/>
                  </a:lnTo>
                  <a:lnTo>
                    <a:pt x="283" y="162"/>
                  </a:lnTo>
                  <a:lnTo>
                    <a:pt x="298" y="155"/>
                  </a:lnTo>
                  <a:lnTo>
                    <a:pt x="310" y="147"/>
                  </a:lnTo>
                  <a:lnTo>
                    <a:pt x="318" y="140"/>
                  </a:lnTo>
                  <a:lnTo>
                    <a:pt x="328" y="128"/>
                  </a:lnTo>
                  <a:lnTo>
                    <a:pt x="337" y="113"/>
                  </a:lnTo>
                  <a:lnTo>
                    <a:pt x="345" y="96"/>
                  </a:lnTo>
                  <a:lnTo>
                    <a:pt x="351" y="77"/>
                  </a:lnTo>
                  <a:lnTo>
                    <a:pt x="354" y="57"/>
                  </a:lnTo>
                  <a:lnTo>
                    <a:pt x="356" y="36"/>
                  </a:lnTo>
                  <a:lnTo>
                    <a:pt x="354" y="17"/>
                  </a:lnTo>
                  <a:lnTo>
                    <a:pt x="350" y="0"/>
                  </a:lnTo>
                  <a:lnTo>
                    <a:pt x="259" y="39"/>
                  </a:lnTo>
                  <a:lnTo>
                    <a:pt x="260" y="48"/>
                  </a:lnTo>
                  <a:lnTo>
                    <a:pt x="258" y="58"/>
                  </a:lnTo>
                  <a:lnTo>
                    <a:pt x="254" y="67"/>
                  </a:lnTo>
                  <a:lnTo>
                    <a:pt x="247" y="77"/>
                  </a:lnTo>
                  <a:lnTo>
                    <a:pt x="242" y="86"/>
                  </a:lnTo>
                  <a:lnTo>
                    <a:pt x="236" y="92"/>
                  </a:lnTo>
                  <a:lnTo>
                    <a:pt x="232" y="98"/>
                  </a:lnTo>
                  <a:lnTo>
                    <a:pt x="228" y="100"/>
                  </a:lnTo>
                  <a:lnTo>
                    <a:pt x="210" y="108"/>
                  </a:lnTo>
                  <a:lnTo>
                    <a:pt x="193" y="116"/>
                  </a:lnTo>
                  <a:lnTo>
                    <a:pt x="177" y="123"/>
                  </a:lnTo>
                  <a:lnTo>
                    <a:pt x="160" y="129"/>
                  </a:lnTo>
                  <a:lnTo>
                    <a:pt x="143" y="136"/>
                  </a:lnTo>
                  <a:lnTo>
                    <a:pt x="127" y="141"/>
                  </a:lnTo>
                  <a:lnTo>
                    <a:pt x="111" y="145"/>
                  </a:lnTo>
                  <a:lnTo>
                    <a:pt x="95" y="150"/>
                  </a:lnTo>
                  <a:lnTo>
                    <a:pt x="81" y="153"/>
                  </a:lnTo>
                  <a:lnTo>
                    <a:pt x="66" y="156"/>
                  </a:lnTo>
                  <a:lnTo>
                    <a:pt x="54" y="158"/>
                  </a:lnTo>
                  <a:lnTo>
                    <a:pt x="41" y="160"/>
                  </a:lnTo>
                  <a:lnTo>
                    <a:pt x="29" y="161"/>
                  </a:lnTo>
                  <a:lnTo>
                    <a:pt x="19" y="162"/>
                  </a:lnTo>
                  <a:lnTo>
                    <a:pt x="8" y="163"/>
                  </a:lnTo>
                  <a:lnTo>
                    <a:pt x="0" y="163"/>
                  </a:lnTo>
                  <a:lnTo>
                    <a:pt x="28" y="238"/>
                  </a:lnTo>
                  <a:close/>
                </a:path>
              </a:pathLst>
            </a:custGeom>
            <a:solidFill>
              <a:srgbClr val="DD7A2B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6" name="Freeform 40"/>
            <xdr:cNvSpPr>
              <a:spLocks/>
            </xdr:cNvSpPr>
          </xdr:nvSpPr>
          <xdr:spPr bwMode="auto">
            <a:xfrm>
              <a:off x="1164" y="282"/>
              <a:ext cx="13" cy="13"/>
            </a:xfrm>
            <a:custGeom>
              <a:avLst/>
              <a:gdLst>
                <a:gd name="T0" fmla="*/ 122 w 144"/>
                <a:gd name="T1" fmla="*/ 65 h 142"/>
                <a:gd name="T2" fmla="*/ 116 w 144"/>
                <a:gd name="T3" fmla="*/ 54 h 142"/>
                <a:gd name="T4" fmla="*/ 109 w 144"/>
                <a:gd name="T5" fmla="*/ 42 h 142"/>
                <a:gd name="T6" fmla="*/ 103 w 144"/>
                <a:gd name="T7" fmla="*/ 31 h 142"/>
                <a:gd name="T8" fmla="*/ 96 w 144"/>
                <a:gd name="T9" fmla="*/ 21 h 142"/>
                <a:gd name="T10" fmla="*/ 89 w 144"/>
                <a:gd name="T11" fmla="*/ 12 h 142"/>
                <a:gd name="T12" fmla="*/ 83 w 144"/>
                <a:gd name="T13" fmla="*/ 5 h 142"/>
                <a:gd name="T14" fmla="*/ 78 w 144"/>
                <a:gd name="T15" fmla="*/ 1 h 142"/>
                <a:gd name="T16" fmla="*/ 72 w 144"/>
                <a:gd name="T17" fmla="*/ 0 h 142"/>
                <a:gd name="T18" fmla="*/ 68 w 144"/>
                <a:gd name="T19" fmla="*/ 10 h 142"/>
                <a:gd name="T20" fmla="*/ 72 w 144"/>
                <a:gd name="T21" fmla="*/ 31 h 142"/>
                <a:gd name="T22" fmla="*/ 79 w 144"/>
                <a:gd name="T23" fmla="*/ 54 h 142"/>
                <a:gd name="T24" fmla="*/ 82 w 144"/>
                <a:gd name="T25" fmla="*/ 64 h 142"/>
                <a:gd name="T26" fmla="*/ 0 w 144"/>
                <a:gd name="T27" fmla="*/ 63 h 142"/>
                <a:gd name="T28" fmla="*/ 12 w 144"/>
                <a:gd name="T29" fmla="*/ 141 h 142"/>
                <a:gd name="T30" fmla="*/ 23 w 144"/>
                <a:gd name="T31" fmla="*/ 142 h 142"/>
                <a:gd name="T32" fmla="*/ 35 w 144"/>
                <a:gd name="T33" fmla="*/ 142 h 142"/>
                <a:gd name="T34" fmla="*/ 47 w 144"/>
                <a:gd name="T35" fmla="*/ 142 h 142"/>
                <a:gd name="T36" fmla="*/ 59 w 144"/>
                <a:gd name="T37" fmla="*/ 142 h 142"/>
                <a:gd name="T38" fmla="*/ 70 w 144"/>
                <a:gd name="T39" fmla="*/ 142 h 142"/>
                <a:gd name="T40" fmla="*/ 80 w 144"/>
                <a:gd name="T41" fmla="*/ 141 h 142"/>
                <a:gd name="T42" fmla="*/ 87 w 144"/>
                <a:gd name="T43" fmla="*/ 141 h 142"/>
                <a:gd name="T44" fmla="*/ 91 w 144"/>
                <a:gd name="T45" fmla="*/ 141 h 142"/>
                <a:gd name="T46" fmla="*/ 99 w 144"/>
                <a:gd name="T47" fmla="*/ 141 h 142"/>
                <a:gd name="T48" fmla="*/ 105 w 144"/>
                <a:gd name="T49" fmla="*/ 140 h 142"/>
                <a:gd name="T50" fmla="*/ 111 w 144"/>
                <a:gd name="T51" fmla="*/ 139 h 142"/>
                <a:gd name="T52" fmla="*/ 118 w 144"/>
                <a:gd name="T53" fmla="*/ 137 h 142"/>
                <a:gd name="T54" fmla="*/ 124 w 144"/>
                <a:gd name="T55" fmla="*/ 135 h 142"/>
                <a:gd name="T56" fmla="*/ 132 w 144"/>
                <a:gd name="T57" fmla="*/ 132 h 142"/>
                <a:gd name="T58" fmla="*/ 138 w 144"/>
                <a:gd name="T59" fmla="*/ 130 h 142"/>
                <a:gd name="T60" fmla="*/ 144 w 144"/>
                <a:gd name="T61" fmla="*/ 127 h 142"/>
                <a:gd name="T62" fmla="*/ 122 w 144"/>
                <a:gd name="T63" fmla="*/ 65 h 1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</a:cxnLst>
              <a:rect l="0" t="0" r="r" b="b"/>
              <a:pathLst>
                <a:path w="144" h="142">
                  <a:moveTo>
                    <a:pt x="122" y="65"/>
                  </a:moveTo>
                  <a:lnTo>
                    <a:pt x="116" y="54"/>
                  </a:lnTo>
                  <a:lnTo>
                    <a:pt x="109" y="42"/>
                  </a:lnTo>
                  <a:lnTo>
                    <a:pt x="103" y="31"/>
                  </a:lnTo>
                  <a:lnTo>
                    <a:pt x="96" y="21"/>
                  </a:lnTo>
                  <a:lnTo>
                    <a:pt x="89" y="12"/>
                  </a:lnTo>
                  <a:lnTo>
                    <a:pt x="83" y="5"/>
                  </a:lnTo>
                  <a:lnTo>
                    <a:pt x="78" y="1"/>
                  </a:lnTo>
                  <a:lnTo>
                    <a:pt x="72" y="0"/>
                  </a:lnTo>
                  <a:lnTo>
                    <a:pt x="68" y="10"/>
                  </a:lnTo>
                  <a:lnTo>
                    <a:pt x="72" y="31"/>
                  </a:lnTo>
                  <a:lnTo>
                    <a:pt x="79" y="54"/>
                  </a:lnTo>
                  <a:lnTo>
                    <a:pt x="82" y="64"/>
                  </a:lnTo>
                  <a:lnTo>
                    <a:pt x="0" y="63"/>
                  </a:lnTo>
                  <a:lnTo>
                    <a:pt x="12" y="141"/>
                  </a:lnTo>
                  <a:lnTo>
                    <a:pt x="23" y="142"/>
                  </a:lnTo>
                  <a:lnTo>
                    <a:pt x="35" y="142"/>
                  </a:lnTo>
                  <a:lnTo>
                    <a:pt x="47" y="142"/>
                  </a:lnTo>
                  <a:lnTo>
                    <a:pt x="59" y="142"/>
                  </a:lnTo>
                  <a:lnTo>
                    <a:pt x="70" y="142"/>
                  </a:lnTo>
                  <a:lnTo>
                    <a:pt x="80" y="141"/>
                  </a:lnTo>
                  <a:lnTo>
                    <a:pt x="87" y="141"/>
                  </a:lnTo>
                  <a:lnTo>
                    <a:pt x="91" y="141"/>
                  </a:lnTo>
                  <a:lnTo>
                    <a:pt x="99" y="141"/>
                  </a:lnTo>
                  <a:lnTo>
                    <a:pt x="105" y="140"/>
                  </a:lnTo>
                  <a:lnTo>
                    <a:pt x="111" y="139"/>
                  </a:lnTo>
                  <a:lnTo>
                    <a:pt x="118" y="137"/>
                  </a:lnTo>
                  <a:lnTo>
                    <a:pt x="124" y="135"/>
                  </a:lnTo>
                  <a:lnTo>
                    <a:pt x="132" y="132"/>
                  </a:lnTo>
                  <a:lnTo>
                    <a:pt x="138" y="130"/>
                  </a:lnTo>
                  <a:lnTo>
                    <a:pt x="144" y="127"/>
                  </a:lnTo>
                  <a:lnTo>
                    <a:pt x="122" y="65"/>
                  </a:lnTo>
                  <a:close/>
                </a:path>
              </a:pathLst>
            </a:custGeom>
            <a:solidFill>
              <a:srgbClr val="AFAA7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7" name="Freeform 41"/>
            <xdr:cNvSpPr>
              <a:spLocks/>
            </xdr:cNvSpPr>
          </xdr:nvSpPr>
          <xdr:spPr bwMode="auto">
            <a:xfrm>
              <a:off x="1207" y="272"/>
              <a:ext cx="6" cy="13"/>
            </a:xfrm>
            <a:custGeom>
              <a:avLst/>
              <a:gdLst>
                <a:gd name="T0" fmla="*/ 64 w 64"/>
                <a:gd name="T1" fmla="*/ 73 h 148"/>
                <a:gd name="T2" fmla="*/ 63 w 64"/>
                <a:gd name="T3" fmla="*/ 58 h 148"/>
                <a:gd name="T4" fmla="*/ 61 w 64"/>
                <a:gd name="T5" fmla="*/ 44 h 148"/>
                <a:gd name="T6" fmla="*/ 57 w 64"/>
                <a:gd name="T7" fmla="*/ 31 h 148"/>
                <a:gd name="T8" fmla="*/ 53 w 64"/>
                <a:gd name="T9" fmla="*/ 20 h 148"/>
                <a:gd name="T10" fmla="*/ 49 w 64"/>
                <a:gd name="T11" fmla="*/ 11 h 148"/>
                <a:gd name="T12" fmla="*/ 43 w 64"/>
                <a:gd name="T13" fmla="*/ 5 h 148"/>
                <a:gd name="T14" fmla="*/ 37 w 64"/>
                <a:gd name="T15" fmla="*/ 1 h 148"/>
                <a:gd name="T16" fmla="*/ 31 w 64"/>
                <a:gd name="T17" fmla="*/ 0 h 148"/>
                <a:gd name="T18" fmla="*/ 25 w 64"/>
                <a:gd name="T19" fmla="*/ 1 h 148"/>
                <a:gd name="T20" fmla="*/ 18 w 64"/>
                <a:gd name="T21" fmla="*/ 5 h 148"/>
                <a:gd name="T22" fmla="*/ 13 w 64"/>
                <a:gd name="T23" fmla="*/ 12 h 148"/>
                <a:gd name="T24" fmla="*/ 9 w 64"/>
                <a:gd name="T25" fmla="*/ 21 h 148"/>
                <a:gd name="T26" fmla="*/ 4 w 64"/>
                <a:gd name="T27" fmla="*/ 32 h 148"/>
                <a:gd name="T28" fmla="*/ 2 w 64"/>
                <a:gd name="T29" fmla="*/ 45 h 148"/>
                <a:gd name="T30" fmla="*/ 0 w 64"/>
                <a:gd name="T31" fmla="*/ 59 h 148"/>
                <a:gd name="T32" fmla="*/ 0 w 64"/>
                <a:gd name="T33" fmla="*/ 74 h 148"/>
                <a:gd name="T34" fmla="*/ 1 w 64"/>
                <a:gd name="T35" fmla="*/ 88 h 148"/>
                <a:gd name="T36" fmla="*/ 2 w 64"/>
                <a:gd name="T37" fmla="*/ 102 h 148"/>
                <a:gd name="T38" fmla="*/ 6 w 64"/>
                <a:gd name="T39" fmla="*/ 115 h 148"/>
                <a:gd name="T40" fmla="*/ 10 w 64"/>
                <a:gd name="T41" fmla="*/ 126 h 148"/>
                <a:gd name="T42" fmla="*/ 15 w 64"/>
                <a:gd name="T43" fmla="*/ 135 h 148"/>
                <a:gd name="T44" fmla="*/ 20 w 64"/>
                <a:gd name="T45" fmla="*/ 142 h 148"/>
                <a:gd name="T46" fmla="*/ 27 w 64"/>
                <a:gd name="T47" fmla="*/ 147 h 148"/>
                <a:gd name="T48" fmla="*/ 33 w 64"/>
                <a:gd name="T49" fmla="*/ 148 h 148"/>
                <a:gd name="T50" fmla="*/ 45 w 64"/>
                <a:gd name="T51" fmla="*/ 141 h 148"/>
                <a:gd name="T52" fmla="*/ 55 w 64"/>
                <a:gd name="T53" fmla="*/ 125 h 148"/>
                <a:gd name="T54" fmla="*/ 62 w 64"/>
                <a:gd name="T55" fmla="*/ 102 h 148"/>
                <a:gd name="T56" fmla="*/ 64 w 64"/>
                <a:gd name="T57" fmla="*/ 73 h 14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</a:cxnLst>
              <a:rect l="0" t="0" r="r" b="b"/>
              <a:pathLst>
                <a:path w="64" h="148">
                  <a:moveTo>
                    <a:pt x="64" y="73"/>
                  </a:moveTo>
                  <a:lnTo>
                    <a:pt x="63" y="58"/>
                  </a:lnTo>
                  <a:lnTo>
                    <a:pt x="61" y="44"/>
                  </a:lnTo>
                  <a:lnTo>
                    <a:pt x="57" y="31"/>
                  </a:lnTo>
                  <a:lnTo>
                    <a:pt x="53" y="20"/>
                  </a:lnTo>
                  <a:lnTo>
                    <a:pt x="49" y="11"/>
                  </a:lnTo>
                  <a:lnTo>
                    <a:pt x="43" y="5"/>
                  </a:lnTo>
                  <a:lnTo>
                    <a:pt x="37" y="1"/>
                  </a:lnTo>
                  <a:lnTo>
                    <a:pt x="31" y="0"/>
                  </a:lnTo>
                  <a:lnTo>
                    <a:pt x="25" y="1"/>
                  </a:lnTo>
                  <a:lnTo>
                    <a:pt x="18" y="5"/>
                  </a:lnTo>
                  <a:lnTo>
                    <a:pt x="13" y="12"/>
                  </a:lnTo>
                  <a:lnTo>
                    <a:pt x="9" y="21"/>
                  </a:lnTo>
                  <a:lnTo>
                    <a:pt x="4" y="32"/>
                  </a:lnTo>
                  <a:lnTo>
                    <a:pt x="2" y="45"/>
                  </a:lnTo>
                  <a:lnTo>
                    <a:pt x="0" y="59"/>
                  </a:lnTo>
                  <a:lnTo>
                    <a:pt x="0" y="74"/>
                  </a:lnTo>
                  <a:lnTo>
                    <a:pt x="1" y="88"/>
                  </a:lnTo>
                  <a:lnTo>
                    <a:pt x="2" y="102"/>
                  </a:lnTo>
                  <a:lnTo>
                    <a:pt x="6" y="115"/>
                  </a:lnTo>
                  <a:lnTo>
                    <a:pt x="10" y="126"/>
                  </a:lnTo>
                  <a:lnTo>
                    <a:pt x="15" y="135"/>
                  </a:lnTo>
                  <a:lnTo>
                    <a:pt x="20" y="142"/>
                  </a:lnTo>
                  <a:lnTo>
                    <a:pt x="27" y="147"/>
                  </a:lnTo>
                  <a:lnTo>
                    <a:pt x="33" y="148"/>
                  </a:lnTo>
                  <a:lnTo>
                    <a:pt x="45" y="141"/>
                  </a:lnTo>
                  <a:lnTo>
                    <a:pt x="55" y="125"/>
                  </a:lnTo>
                  <a:lnTo>
                    <a:pt x="62" y="102"/>
                  </a:lnTo>
                  <a:lnTo>
                    <a:pt x="64" y="73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8" name="Freeform 42"/>
            <xdr:cNvSpPr>
              <a:spLocks/>
            </xdr:cNvSpPr>
          </xdr:nvSpPr>
          <xdr:spPr bwMode="auto">
            <a:xfrm>
              <a:off x="1091" y="208"/>
              <a:ext cx="30" cy="106"/>
            </a:xfrm>
            <a:custGeom>
              <a:avLst/>
              <a:gdLst>
                <a:gd name="T0" fmla="*/ 332 w 332"/>
                <a:gd name="T1" fmla="*/ 1143 h 1157"/>
                <a:gd name="T2" fmla="*/ 58 w 332"/>
                <a:gd name="T3" fmla="*/ 0 h 1157"/>
                <a:gd name="T4" fmla="*/ 0 w 332"/>
                <a:gd name="T5" fmla="*/ 13 h 1157"/>
                <a:gd name="T6" fmla="*/ 274 w 332"/>
                <a:gd name="T7" fmla="*/ 1157 h 1157"/>
                <a:gd name="T8" fmla="*/ 332 w 332"/>
                <a:gd name="T9" fmla="*/ 1143 h 115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332" h="1157">
                  <a:moveTo>
                    <a:pt x="332" y="1143"/>
                  </a:moveTo>
                  <a:lnTo>
                    <a:pt x="58" y="0"/>
                  </a:lnTo>
                  <a:lnTo>
                    <a:pt x="0" y="13"/>
                  </a:lnTo>
                  <a:lnTo>
                    <a:pt x="274" y="1157"/>
                  </a:lnTo>
                  <a:lnTo>
                    <a:pt x="332" y="1143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39" name="Freeform 43"/>
            <xdr:cNvSpPr>
              <a:spLocks/>
            </xdr:cNvSpPr>
          </xdr:nvSpPr>
          <xdr:spPr bwMode="auto">
            <a:xfrm>
              <a:off x="1089" y="205"/>
              <a:ext cx="9" cy="8"/>
            </a:xfrm>
            <a:custGeom>
              <a:avLst/>
              <a:gdLst>
                <a:gd name="T0" fmla="*/ 91 w 91"/>
                <a:gd name="T1" fmla="*/ 77 h 94"/>
                <a:gd name="T2" fmla="*/ 73 w 91"/>
                <a:gd name="T3" fmla="*/ 0 h 94"/>
                <a:gd name="T4" fmla="*/ 0 w 91"/>
                <a:gd name="T5" fmla="*/ 17 h 94"/>
                <a:gd name="T6" fmla="*/ 18 w 91"/>
                <a:gd name="T7" fmla="*/ 94 h 94"/>
                <a:gd name="T8" fmla="*/ 91 w 91"/>
                <a:gd name="T9" fmla="*/ 77 h 9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91" h="94">
                  <a:moveTo>
                    <a:pt x="91" y="77"/>
                  </a:moveTo>
                  <a:lnTo>
                    <a:pt x="73" y="0"/>
                  </a:lnTo>
                  <a:lnTo>
                    <a:pt x="0" y="17"/>
                  </a:lnTo>
                  <a:lnTo>
                    <a:pt x="18" y="94"/>
                  </a:lnTo>
                  <a:lnTo>
                    <a:pt x="91" y="77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0" name="Freeform 44"/>
            <xdr:cNvSpPr>
              <a:spLocks/>
            </xdr:cNvSpPr>
          </xdr:nvSpPr>
          <xdr:spPr bwMode="auto">
            <a:xfrm>
              <a:off x="1094" y="212"/>
              <a:ext cx="25" cy="99"/>
            </a:xfrm>
            <a:custGeom>
              <a:avLst/>
              <a:gdLst>
                <a:gd name="T0" fmla="*/ 275 w 275"/>
                <a:gd name="T1" fmla="*/ 1085 h 1088"/>
                <a:gd name="T2" fmla="*/ 14 w 275"/>
                <a:gd name="T3" fmla="*/ 0 h 1088"/>
                <a:gd name="T4" fmla="*/ 0 w 275"/>
                <a:gd name="T5" fmla="*/ 3 h 1088"/>
                <a:gd name="T6" fmla="*/ 260 w 275"/>
                <a:gd name="T7" fmla="*/ 1088 h 1088"/>
                <a:gd name="T8" fmla="*/ 275 w 275"/>
                <a:gd name="T9" fmla="*/ 1085 h 10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275" h="1088">
                  <a:moveTo>
                    <a:pt x="275" y="1085"/>
                  </a:moveTo>
                  <a:lnTo>
                    <a:pt x="14" y="0"/>
                  </a:lnTo>
                  <a:lnTo>
                    <a:pt x="0" y="3"/>
                  </a:lnTo>
                  <a:lnTo>
                    <a:pt x="260" y="1088"/>
                  </a:lnTo>
                  <a:lnTo>
                    <a:pt x="275" y="1085"/>
                  </a:lnTo>
                  <a:close/>
                </a:path>
              </a:pathLst>
            </a:custGeom>
            <a:solidFill>
              <a:srgbClr val="D19663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1" name="Freeform 45"/>
            <xdr:cNvSpPr>
              <a:spLocks/>
            </xdr:cNvSpPr>
          </xdr:nvSpPr>
          <xdr:spPr bwMode="auto">
            <a:xfrm>
              <a:off x="1103" y="272"/>
              <a:ext cx="5" cy="8"/>
            </a:xfrm>
            <a:custGeom>
              <a:avLst/>
              <a:gdLst>
                <a:gd name="T0" fmla="*/ 0 w 54"/>
                <a:gd name="T1" fmla="*/ 0 h 81"/>
                <a:gd name="T2" fmla="*/ 7 w 54"/>
                <a:gd name="T3" fmla="*/ 0 h 81"/>
                <a:gd name="T4" fmla="*/ 15 w 54"/>
                <a:gd name="T5" fmla="*/ 2 h 81"/>
                <a:gd name="T6" fmla="*/ 23 w 54"/>
                <a:gd name="T7" fmla="*/ 5 h 81"/>
                <a:gd name="T8" fmla="*/ 32 w 54"/>
                <a:gd name="T9" fmla="*/ 9 h 81"/>
                <a:gd name="T10" fmla="*/ 39 w 54"/>
                <a:gd name="T11" fmla="*/ 15 h 81"/>
                <a:gd name="T12" fmla="*/ 46 w 54"/>
                <a:gd name="T13" fmla="*/ 21 h 81"/>
                <a:gd name="T14" fmla="*/ 51 w 54"/>
                <a:gd name="T15" fmla="*/ 26 h 81"/>
                <a:gd name="T16" fmla="*/ 53 w 54"/>
                <a:gd name="T17" fmla="*/ 33 h 81"/>
                <a:gd name="T18" fmla="*/ 54 w 54"/>
                <a:gd name="T19" fmla="*/ 39 h 81"/>
                <a:gd name="T20" fmla="*/ 54 w 54"/>
                <a:gd name="T21" fmla="*/ 47 h 81"/>
                <a:gd name="T22" fmla="*/ 54 w 54"/>
                <a:gd name="T23" fmla="*/ 56 h 81"/>
                <a:gd name="T24" fmla="*/ 52 w 54"/>
                <a:gd name="T25" fmla="*/ 63 h 81"/>
                <a:gd name="T26" fmla="*/ 49 w 54"/>
                <a:gd name="T27" fmla="*/ 71 h 81"/>
                <a:gd name="T28" fmla="*/ 42 w 54"/>
                <a:gd name="T29" fmla="*/ 77 h 81"/>
                <a:gd name="T30" fmla="*/ 34 w 54"/>
                <a:gd name="T31" fmla="*/ 80 h 81"/>
                <a:gd name="T32" fmla="*/ 21 w 54"/>
                <a:gd name="T33" fmla="*/ 81 h 81"/>
                <a:gd name="T34" fmla="*/ 0 w 54"/>
                <a:gd name="T35" fmla="*/ 0 h 8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54" h="81">
                  <a:moveTo>
                    <a:pt x="0" y="0"/>
                  </a:moveTo>
                  <a:lnTo>
                    <a:pt x="7" y="0"/>
                  </a:lnTo>
                  <a:lnTo>
                    <a:pt x="15" y="2"/>
                  </a:lnTo>
                  <a:lnTo>
                    <a:pt x="23" y="5"/>
                  </a:lnTo>
                  <a:lnTo>
                    <a:pt x="32" y="9"/>
                  </a:lnTo>
                  <a:lnTo>
                    <a:pt x="39" y="15"/>
                  </a:lnTo>
                  <a:lnTo>
                    <a:pt x="46" y="21"/>
                  </a:lnTo>
                  <a:lnTo>
                    <a:pt x="51" y="26"/>
                  </a:lnTo>
                  <a:lnTo>
                    <a:pt x="53" y="33"/>
                  </a:lnTo>
                  <a:lnTo>
                    <a:pt x="54" y="39"/>
                  </a:lnTo>
                  <a:lnTo>
                    <a:pt x="54" y="47"/>
                  </a:lnTo>
                  <a:lnTo>
                    <a:pt x="54" y="56"/>
                  </a:lnTo>
                  <a:lnTo>
                    <a:pt x="52" y="63"/>
                  </a:lnTo>
                  <a:lnTo>
                    <a:pt x="49" y="71"/>
                  </a:lnTo>
                  <a:lnTo>
                    <a:pt x="42" y="77"/>
                  </a:lnTo>
                  <a:lnTo>
                    <a:pt x="34" y="80"/>
                  </a:lnTo>
                  <a:lnTo>
                    <a:pt x="21" y="8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AFAA7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COORDE~1\CONFIG~1\Temp\atual\Exercic&#237;os2264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~1/COORDE~1/CONFIG~1/Temp/atual/Exercic&#237;os2264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luno\AppData\Local\Microsoft\Windows\Temporary%20Internet%20Files\Content.IE5\Y7M4QOZU\Exercicio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luno/AppData/Local/Microsoft/Windows/Temporary%20Internet%20Files/Content.IE5/Y7M4QOZU/Exercicio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mparativo-realxpresumidoxsimpl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omparativo-realxpresumidoxsimp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xtra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xtra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2Produção"/>
      <sheetName val="Analise"/>
      <sheetName val="GrafProduçãoMensal"/>
      <sheetName val="Produçao"/>
      <sheetName val="Preços"/>
      <sheetName val="copia"/>
      <sheetName val="produção"/>
      <sheetName val="Previsao de Pgto"/>
      <sheetName val="Metas da Empresa"/>
      <sheetName val="Relatório de vendas"/>
      <sheetName val="Loja 1"/>
      <sheetName val="Loja 2"/>
      <sheetName val="Loja 1e2"/>
      <sheetName val="Convênios"/>
      <sheetName val="Orçamento"/>
      <sheetName val="Plan1"/>
      <sheetName val="MAGAZINE"/>
      <sheetName val="Pedido"/>
    </sheetNames>
    <sheetDataSet>
      <sheetData sheetId="0" refreshError="1"/>
      <sheetData sheetId="1">
        <row r="1">
          <cell r="A1" t="str">
            <v>Analise de Produçao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2Produção"/>
      <sheetName val="Analise"/>
      <sheetName val="GrafProduçãoMensal"/>
      <sheetName val="Produçao"/>
      <sheetName val="Preços"/>
      <sheetName val="copia"/>
      <sheetName val="produção"/>
      <sheetName val="Previsao de Pgto"/>
      <sheetName val="Metas da Empresa"/>
      <sheetName val="Relatório de vendas"/>
      <sheetName val="Loja 1"/>
      <sheetName val="Loja 2"/>
      <sheetName val="Loja 1e2"/>
      <sheetName val="Convênios"/>
      <sheetName val="Orçamento"/>
      <sheetName val="Plan1"/>
      <sheetName val="MAGAZINE"/>
      <sheetName val="Pedido"/>
    </sheetNames>
    <sheetDataSet>
      <sheetData sheetId="0" refreshError="1"/>
      <sheetData sheetId="1">
        <row r="1">
          <cell r="A1" t="str">
            <v>Analise de Produçao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stro semanal de horas (2)"/>
      <sheetName val="EXTRA"/>
      <sheetName val="Gráfitau"/>
      <sheetName val="itaú"/>
      <sheetName val="Info"/>
      <sheetName val="Marisa"/>
      <sheetName val="Vendas"/>
      <sheetName val="controle"/>
      <sheetName val="Boletim"/>
      <sheetName val="Boletim Escolar"/>
      <sheetName val="MAGAZINE"/>
      <sheetName val="Pesquisa"/>
      <sheetName val="cargos"/>
      <sheetName val="Gráfvend08"/>
      <sheetName val="ven08"/>
      <sheetName val="Semestre"/>
      <sheetName val="estoque"/>
      <sheetName val="EMPRESA NACIONAL"/>
      <sheetName val="CópiaRELATIVA"/>
      <sheetName val="CópiaABSOLUTA"/>
      <sheetName val="Org"/>
      <sheetName val="Compras"/>
      <sheetName val="GráfCompras"/>
      <sheetName val="Etapas"/>
      <sheetName val="GráfBoletim"/>
      <sheetName val="Metas"/>
      <sheetName val="Lojas 1"/>
      <sheetName val="Loja 2"/>
      <sheetName val="Metas Lojas 1,2"/>
      <sheetName val="Gráf7"/>
      <sheetName val="Vínculo"/>
      <sheetName val="For.Cond."/>
      <sheetName val="Região"/>
      <sheetName val="Gráfaumento"/>
      <sheetName val="FOLHA"/>
      <sheetName val="Dias Trabalhados"/>
      <sheetName val="pedido"/>
      <sheetName val="copia1"/>
      <sheetName val="cor"/>
      <sheetName val="FOLHA (2)"/>
      <sheetName val="Gráfvendas"/>
      <sheetName val="tdvc"/>
      <sheetName val="Gráf2"/>
      <sheetName val="vendascursos"/>
      <sheetName val="banco"/>
      <sheetName val="clinica"/>
      <sheetName val="texto"/>
      <sheetName val="Previsao de Pgto (2)"/>
      <sheetName val="FOLHA (6)"/>
      <sheetName val="Previsao de Pgto"/>
      <sheetName val="FOLHA (5)"/>
      <sheetName val="FOLHA (4)"/>
      <sheetName val="FOLHAFINAL"/>
      <sheetName val="Região (2)"/>
      <sheetName val="reajuste"/>
      <sheetName val="novomes"/>
      <sheetName val="metas1"/>
      <sheetName val="fita"/>
      <sheetName val="solicitação"/>
      <sheetName val="Gráffolha"/>
      <sheetName val="PAGAMENTO FOLHA"/>
      <sheetName val="Comissão"/>
      <sheetName val="Gráfgasolçina"/>
      <sheetName val="gasolina"/>
      <sheetName val="contrcursos"/>
      <sheetName val="produção"/>
      <sheetName val="MAIORIDADE"/>
      <sheetName val="Registro semanal de horas"/>
      <sheetName val="produto"/>
      <sheetName val="produtofinal"/>
      <sheetName val="Exercic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1">
          <cell r="E11" t="str">
            <v>Tabela de Comissões</v>
          </cell>
        </row>
        <row r="12">
          <cell r="E12" t="str">
            <v>Valor Vendido</v>
          </cell>
          <cell r="G12" t="str">
            <v>Comissões</v>
          </cell>
        </row>
        <row r="13">
          <cell r="E13">
            <v>0</v>
          </cell>
          <cell r="F13">
            <v>2000</v>
          </cell>
          <cell r="G13">
            <v>0.03</v>
          </cell>
        </row>
        <row r="14">
          <cell r="E14">
            <v>2001</v>
          </cell>
          <cell r="F14">
            <v>4000</v>
          </cell>
          <cell r="G14">
            <v>0.05</v>
          </cell>
        </row>
        <row r="15">
          <cell r="E15">
            <v>4001</v>
          </cell>
          <cell r="F15">
            <v>7000</v>
          </cell>
          <cell r="G15">
            <v>7.0000000000000007E-2</v>
          </cell>
        </row>
        <row r="16">
          <cell r="E16">
            <v>7001</v>
          </cell>
          <cell r="F16">
            <v>15000</v>
          </cell>
          <cell r="G16">
            <v>0.1</v>
          </cell>
        </row>
      </sheetData>
      <sheetData sheetId="11" refreshError="1"/>
      <sheetData sheetId="12">
        <row r="11">
          <cell r="A11" t="str">
            <v>Tabelas de Cargos e Salários</v>
          </cell>
        </row>
        <row r="12">
          <cell r="A12" t="str">
            <v>Código</v>
          </cell>
          <cell r="B12" t="str">
            <v>Cargo</v>
          </cell>
          <cell r="C12" t="str">
            <v>Salário</v>
          </cell>
        </row>
        <row r="13">
          <cell r="A13">
            <v>1</v>
          </cell>
          <cell r="B13" t="str">
            <v>Supervisor</v>
          </cell>
          <cell r="C13">
            <v>2000</v>
          </cell>
        </row>
        <row r="14">
          <cell r="A14">
            <v>2</v>
          </cell>
          <cell r="B14" t="str">
            <v>Aux. Administrativo</v>
          </cell>
          <cell r="C14">
            <v>1200</v>
          </cell>
        </row>
        <row r="15">
          <cell r="A15">
            <v>3</v>
          </cell>
          <cell r="B15" t="str">
            <v>Aux. de Estoque</v>
          </cell>
          <cell r="C15">
            <v>1000</v>
          </cell>
        </row>
        <row r="16">
          <cell r="A16">
            <v>4</v>
          </cell>
          <cell r="B16" t="str">
            <v>Secretária</v>
          </cell>
          <cell r="C16">
            <v>1800</v>
          </cell>
        </row>
        <row r="17">
          <cell r="A17">
            <v>5</v>
          </cell>
          <cell r="B17" t="str">
            <v>Gerente</v>
          </cell>
          <cell r="C17">
            <v>5000</v>
          </cell>
        </row>
      </sheetData>
      <sheetData sheetId="13" refreshError="1"/>
      <sheetData sheetId="14">
        <row r="10">
          <cell r="A10" t="str">
            <v>Tabela de Comissão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6">
          <cell r="F6" t="str">
            <v>Compras</v>
          </cell>
        </row>
        <row r="8">
          <cell r="F8" t="str">
            <v>CÓDIGO</v>
          </cell>
          <cell r="G8" t="str">
            <v>DESCRIÇÃO DOS PRODUTOS</v>
          </cell>
          <cell r="H8" t="str">
            <v>UN</v>
          </cell>
        </row>
        <row r="9">
          <cell r="G9" t="str">
            <v>ALIMENTOS, COPA E COZINHA</v>
          </cell>
        </row>
        <row r="10">
          <cell r="F10">
            <v>1</v>
          </cell>
          <cell r="G10" t="str">
            <v>Arroz</v>
          </cell>
          <cell r="H10" t="str">
            <v>Kg</v>
          </cell>
        </row>
        <row r="11">
          <cell r="F11">
            <v>2</v>
          </cell>
          <cell r="G11" t="str">
            <v>Feijão</v>
          </cell>
          <cell r="H11" t="str">
            <v>Kg</v>
          </cell>
        </row>
        <row r="12">
          <cell r="F12">
            <v>3</v>
          </cell>
          <cell r="G12" t="str">
            <v>Acucar refinado</v>
          </cell>
          <cell r="H12" t="str">
            <v>Kg</v>
          </cell>
        </row>
        <row r="13">
          <cell r="F13">
            <v>4</v>
          </cell>
          <cell r="G13" t="str">
            <v>Café moido</v>
          </cell>
          <cell r="H13" t="str">
            <v>UN</v>
          </cell>
        </row>
        <row r="14">
          <cell r="G14" t="str">
            <v>DESCARTÁVEIS e LIMPEZA</v>
          </cell>
        </row>
        <row r="15">
          <cell r="F15">
            <v>10</v>
          </cell>
          <cell r="G15" t="str">
            <v>Detergente</v>
          </cell>
          <cell r="H15" t="str">
            <v>UN</v>
          </cell>
        </row>
        <row r="16">
          <cell r="F16">
            <v>11</v>
          </cell>
          <cell r="G16" t="str">
            <v>Sabão em pó</v>
          </cell>
          <cell r="H16" t="str">
            <v>UN</v>
          </cell>
        </row>
        <row r="17">
          <cell r="F17">
            <v>12</v>
          </cell>
          <cell r="G17" t="str">
            <v>Veja multiuso</v>
          </cell>
          <cell r="H17" t="str">
            <v>UN</v>
          </cell>
        </row>
        <row r="18">
          <cell r="F18">
            <v>13</v>
          </cell>
          <cell r="G18" t="str">
            <v>Papel higienico</v>
          </cell>
          <cell r="H18" t="str">
            <v>UN</v>
          </cell>
        </row>
        <row r="19">
          <cell r="G19" t="str">
            <v>ESCRITÓRIO</v>
          </cell>
        </row>
        <row r="20">
          <cell r="F20">
            <v>20</v>
          </cell>
          <cell r="G20" t="str">
            <v>Agenda</v>
          </cell>
          <cell r="H20" t="str">
            <v>UN</v>
          </cell>
        </row>
        <row r="21">
          <cell r="F21">
            <v>21</v>
          </cell>
          <cell r="G21" t="str">
            <v>caderno</v>
          </cell>
          <cell r="H21" t="str">
            <v>CX</v>
          </cell>
        </row>
        <row r="22">
          <cell r="F22">
            <v>22</v>
          </cell>
          <cell r="G22" t="str">
            <v>caneta</v>
          </cell>
          <cell r="H22" t="str">
            <v>UN</v>
          </cell>
        </row>
        <row r="23">
          <cell r="F23">
            <v>23</v>
          </cell>
          <cell r="G23" t="str">
            <v>Lápis</v>
          </cell>
          <cell r="H23" t="str">
            <v>UN</v>
          </cell>
        </row>
      </sheetData>
      <sheetData sheetId="59" refreshError="1"/>
      <sheetData sheetId="60">
        <row r="12">
          <cell r="D12" t="str">
            <v>Tabela de Aumento</v>
          </cell>
        </row>
        <row r="13">
          <cell r="D13" t="str">
            <v>de</v>
          </cell>
          <cell r="E13" t="str">
            <v>até</v>
          </cell>
          <cell r="F13" t="str">
            <v>Índice</v>
          </cell>
        </row>
        <row r="14">
          <cell r="D14">
            <v>450</v>
          </cell>
          <cell r="E14">
            <v>1000</v>
          </cell>
          <cell r="F14">
            <v>0.04</v>
          </cell>
        </row>
        <row r="15">
          <cell r="D15">
            <v>1001</v>
          </cell>
          <cell r="E15">
            <v>3000</v>
          </cell>
          <cell r="F15">
            <v>0.02</v>
          </cell>
        </row>
        <row r="16">
          <cell r="D16">
            <v>3003</v>
          </cell>
          <cell r="E16">
            <v>6000</v>
          </cell>
          <cell r="F16">
            <v>1.4999999999999999E-2</v>
          </cell>
        </row>
      </sheetData>
      <sheetData sheetId="61">
        <row r="11">
          <cell r="E11" t="str">
            <v>Tabela de Comissões</v>
          </cell>
        </row>
        <row r="12">
          <cell r="E12" t="str">
            <v>Valor Vendido</v>
          </cell>
          <cell r="G12" t="str">
            <v>Comissões</v>
          </cell>
        </row>
        <row r="13">
          <cell r="E13">
            <v>100</v>
          </cell>
          <cell r="F13">
            <v>2000</v>
          </cell>
          <cell r="G13">
            <v>0.03</v>
          </cell>
        </row>
        <row r="14">
          <cell r="E14">
            <v>2001</v>
          </cell>
          <cell r="F14">
            <v>4000</v>
          </cell>
          <cell r="G14">
            <v>0.05</v>
          </cell>
        </row>
        <row r="15">
          <cell r="E15">
            <v>4001</v>
          </cell>
          <cell r="F15">
            <v>7000</v>
          </cell>
          <cell r="G15">
            <v>7.0000000000000007E-2</v>
          </cell>
        </row>
        <row r="16">
          <cell r="E16">
            <v>7001</v>
          </cell>
          <cell r="F16">
            <v>16000</v>
          </cell>
          <cell r="G16">
            <v>0.1</v>
          </cell>
        </row>
      </sheetData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stro semanal de horas (2)"/>
      <sheetName val="EXTRA"/>
      <sheetName val="Gráfitau"/>
      <sheetName val="itaú"/>
      <sheetName val="Info"/>
      <sheetName val="Marisa"/>
      <sheetName val="Vendas"/>
      <sheetName val="controle"/>
      <sheetName val="Boletim"/>
      <sheetName val="Boletim Escolar"/>
      <sheetName val="MAGAZINE"/>
      <sheetName val="Pesquisa"/>
      <sheetName val="cargos"/>
      <sheetName val="Gráfvend08"/>
      <sheetName val="ven08"/>
      <sheetName val="Semestre"/>
      <sheetName val="estoque"/>
      <sheetName val="EMPRESA NACIONAL"/>
      <sheetName val="CópiaRELATIVA"/>
      <sheetName val="CópiaABSOLUTA"/>
      <sheetName val="Org"/>
      <sheetName val="Compras"/>
      <sheetName val="GráfCompras"/>
      <sheetName val="Etapas"/>
      <sheetName val="GráfBoletim"/>
      <sheetName val="Metas"/>
      <sheetName val="Lojas 1"/>
      <sheetName val="Loja 2"/>
      <sheetName val="Metas Lojas 1,2"/>
      <sheetName val="Gráf7"/>
      <sheetName val="Vínculo"/>
      <sheetName val="For.Cond."/>
      <sheetName val="Região"/>
      <sheetName val="Gráfaumento"/>
      <sheetName val="FOLHA"/>
      <sheetName val="Dias Trabalhados"/>
      <sheetName val="pedido"/>
      <sheetName val="copia1"/>
      <sheetName val="cor"/>
      <sheetName val="FOLHA (2)"/>
      <sheetName val="Gráfvendas"/>
      <sheetName val="tdvc"/>
      <sheetName val="Gráf2"/>
      <sheetName val="vendascursos"/>
      <sheetName val="banco"/>
      <sheetName val="clinica"/>
      <sheetName val="texto"/>
      <sheetName val="Previsao de Pgto (2)"/>
      <sheetName val="FOLHA (6)"/>
      <sheetName val="Previsao de Pgto"/>
      <sheetName val="FOLHA (5)"/>
      <sheetName val="FOLHA (4)"/>
      <sheetName val="FOLHAFINAL"/>
      <sheetName val="Região (2)"/>
      <sheetName val="reajuste"/>
      <sheetName val="novomes"/>
      <sheetName val="metas1"/>
      <sheetName val="fita"/>
      <sheetName val="solicitação"/>
      <sheetName val="Gráffolha"/>
      <sheetName val="PAGAMENTO FOLHA"/>
      <sheetName val="Comissão"/>
      <sheetName val="Gráfgasolçina"/>
      <sheetName val="gasolina"/>
      <sheetName val="contrcursos"/>
      <sheetName val="produção"/>
      <sheetName val="MAIORIDADE"/>
      <sheetName val="Registro semanal de horas"/>
      <sheetName val="produto"/>
      <sheetName val="produtofinal"/>
      <sheetName val="Exercic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1">
          <cell r="E11" t="str">
            <v>Tabela de Comissões</v>
          </cell>
        </row>
        <row r="12">
          <cell r="E12" t="str">
            <v>Valor Vendido</v>
          </cell>
          <cell r="G12" t="str">
            <v>Comissões</v>
          </cell>
        </row>
        <row r="13">
          <cell r="E13">
            <v>0</v>
          </cell>
          <cell r="F13">
            <v>2000</v>
          </cell>
          <cell r="G13">
            <v>0.03</v>
          </cell>
        </row>
        <row r="14">
          <cell r="E14">
            <v>2001</v>
          </cell>
          <cell r="F14">
            <v>4000</v>
          </cell>
          <cell r="G14">
            <v>0.05</v>
          </cell>
        </row>
        <row r="15">
          <cell r="E15">
            <v>4001</v>
          </cell>
          <cell r="F15">
            <v>7000</v>
          </cell>
          <cell r="G15">
            <v>7.0000000000000007E-2</v>
          </cell>
        </row>
        <row r="16">
          <cell r="E16">
            <v>7001</v>
          </cell>
          <cell r="F16">
            <v>15000</v>
          </cell>
          <cell r="G16">
            <v>0.1</v>
          </cell>
        </row>
      </sheetData>
      <sheetData sheetId="11" refreshError="1"/>
      <sheetData sheetId="12">
        <row r="11">
          <cell r="A11" t="str">
            <v>Tabelas de Cargos e Salários</v>
          </cell>
        </row>
        <row r="12">
          <cell r="A12" t="str">
            <v>Código</v>
          </cell>
          <cell r="B12" t="str">
            <v>Cargo</v>
          </cell>
          <cell r="C12" t="str">
            <v>Salário</v>
          </cell>
        </row>
        <row r="13">
          <cell r="A13">
            <v>1</v>
          </cell>
          <cell r="B13" t="str">
            <v>Supervisor</v>
          </cell>
          <cell r="C13">
            <v>2000</v>
          </cell>
        </row>
        <row r="14">
          <cell r="A14">
            <v>2</v>
          </cell>
          <cell r="B14" t="str">
            <v>Aux. Administrativo</v>
          </cell>
          <cell r="C14">
            <v>1200</v>
          </cell>
        </row>
        <row r="15">
          <cell r="A15">
            <v>3</v>
          </cell>
          <cell r="B15" t="str">
            <v>Aux. de Estoque</v>
          </cell>
          <cell r="C15">
            <v>1000</v>
          </cell>
        </row>
        <row r="16">
          <cell r="A16">
            <v>4</v>
          </cell>
          <cell r="B16" t="str">
            <v>Secretária</v>
          </cell>
          <cell r="C16">
            <v>1800</v>
          </cell>
        </row>
        <row r="17">
          <cell r="A17">
            <v>5</v>
          </cell>
          <cell r="B17" t="str">
            <v>Gerente</v>
          </cell>
          <cell r="C17">
            <v>5000</v>
          </cell>
        </row>
      </sheetData>
      <sheetData sheetId="13" refreshError="1"/>
      <sheetData sheetId="14">
        <row r="10">
          <cell r="A10" t="str">
            <v>Tabela de Comissão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6">
          <cell r="F6" t="str">
            <v>Compras</v>
          </cell>
        </row>
        <row r="8">
          <cell r="F8" t="str">
            <v>CÓDIGO</v>
          </cell>
          <cell r="G8" t="str">
            <v>DESCRIÇÃO DOS PRODUTOS</v>
          </cell>
          <cell r="H8" t="str">
            <v>UN</v>
          </cell>
        </row>
        <row r="9">
          <cell r="G9" t="str">
            <v>ALIMENTOS, COPA E COZINHA</v>
          </cell>
        </row>
        <row r="10">
          <cell r="F10">
            <v>1</v>
          </cell>
          <cell r="G10" t="str">
            <v>Arroz</v>
          </cell>
          <cell r="H10" t="str">
            <v>Kg</v>
          </cell>
        </row>
        <row r="11">
          <cell r="F11">
            <v>2</v>
          </cell>
          <cell r="G11" t="str">
            <v>Feijão</v>
          </cell>
          <cell r="H11" t="str">
            <v>Kg</v>
          </cell>
        </row>
        <row r="12">
          <cell r="F12">
            <v>3</v>
          </cell>
          <cell r="G12" t="str">
            <v>Acucar refinado</v>
          </cell>
          <cell r="H12" t="str">
            <v>Kg</v>
          </cell>
        </row>
        <row r="13">
          <cell r="F13">
            <v>4</v>
          </cell>
          <cell r="G13" t="str">
            <v>Café moido</v>
          </cell>
          <cell r="H13" t="str">
            <v>UN</v>
          </cell>
        </row>
        <row r="14">
          <cell r="G14" t="str">
            <v>DESCARTÁVEIS e LIMPEZA</v>
          </cell>
        </row>
        <row r="15">
          <cell r="F15">
            <v>10</v>
          </cell>
          <cell r="G15" t="str">
            <v>Detergente</v>
          </cell>
          <cell r="H15" t="str">
            <v>UN</v>
          </cell>
        </row>
        <row r="16">
          <cell r="F16">
            <v>11</v>
          </cell>
          <cell r="G16" t="str">
            <v>Sabão em pó</v>
          </cell>
          <cell r="H16" t="str">
            <v>UN</v>
          </cell>
        </row>
        <row r="17">
          <cell r="F17">
            <v>12</v>
          </cell>
          <cell r="G17" t="str">
            <v>Veja multiuso</v>
          </cell>
          <cell r="H17" t="str">
            <v>UN</v>
          </cell>
        </row>
        <row r="18">
          <cell r="F18">
            <v>13</v>
          </cell>
          <cell r="G18" t="str">
            <v>Papel higienico</v>
          </cell>
          <cell r="H18" t="str">
            <v>UN</v>
          </cell>
        </row>
        <row r="19">
          <cell r="G19" t="str">
            <v>ESCRITÓRIO</v>
          </cell>
        </row>
        <row r="20">
          <cell r="F20">
            <v>20</v>
          </cell>
          <cell r="G20" t="str">
            <v>Agenda</v>
          </cell>
          <cell r="H20" t="str">
            <v>UN</v>
          </cell>
        </row>
        <row r="21">
          <cell r="F21">
            <v>21</v>
          </cell>
          <cell r="G21" t="str">
            <v>caderno</v>
          </cell>
          <cell r="H21" t="str">
            <v>CX</v>
          </cell>
        </row>
        <row r="22">
          <cell r="F22">
            <v>22</v>
          </cell>
          <cell r="G22" t="str">
            <v>caneta</v>
          </cell>
          <cell r="H22" t="str">
            <v>UN</v>
          </cell>
        </row>
        <row r="23">
          <cell r="F23">
            <v>23</v>
          </cell>
          <cell r="G23" t="str">
            <v>Lápis</v>
          </cell>
          <cell r="H23" t="str">
            <v>UN</v>
          </cell>
        </row>
      </sheetData>
      <sheetData sheetId="59" refreshError="1"/>
      <sheetData sheetId="60">
        <row r="12">
          <cell r="D12" t="str">
            <v>Tabela de Aumento</v>
          </cell>
        </row>
        <row r="13">
          <cell r="D13" t="str">
            <v>de</v>
          </cell>
          <cell r="E13" t="str">
            <v>até</v>
          </cell>
          <cell r="F13" t="str">
            <v>Índice</v>
          </cell>
        </row>
        <row r="14">
          <cell r="D14">
            <v>450</v>
          </cell>
          <cell r="E14">
            <v>1000</v>
          </cell>
          <cell r="F14">
            <v>0.04</v>
          </cell>
        </row>
        <row r="15">
          <cell r="D15">
            <v>1001</v>
          </cell>
          <cell r="E15">
            <v>3000</v>
          </cell>
          <cell r="F15">
            <v>0.02</v>
          </cell>
        </row>
        <row r="16">
          <cell r="D16">
            <v>3003</v>
          </cell>
          <cell r="E16">
            <v>6000</v>
          </cell>
          <cell r="F16">
            <v>1.4999999999999999E-2</v>
          </cell>
        </row>
      </sheetData>
      <sheetData sheetId="61">
        <row r="11">
          <cell r="E11" t="str">
            <v>Tabela de Comissões</v>
          </cell>
        </row>
        <row r="12">
          <cell r="E12" t="str">
            <v>Valor Vendido</v>
          </cell>
          <cell r="G12" t="str">
            <v>Comissões</v>
          </cell>
        </row>
        <row r="13">
          <cell r="E13">
            <v>100</v>
          </cell>
          <cell r="F13">
            <v>2000</v>
          </cell>
          <cell r="G13">
            <v>0.03</v>
          </cell>
        </row>
        <row r="14">
          <cell r="E14">
            <v>2001</v>
          </cell>
          <cell r="F14">
            <v>4000</v>
          </cell>
          <cell r="G14">
            <v>0.05</v>
          </cell>
        </row>
        <row r="15">
          <cell r="E15">
            <v>4001</v>
          </cell>
          <cell r="F15">
            <v>7000</v>
          </cell>
          <cell r="G15">
            <v>7.0000000000000007E-2</v>
          </cell>
        </row>
        <row r="16">
          <cell r="E16">
            <v>7001</v>
          </cell>
          <cell r="F16">
            <v>16000</v>
          </cell>
          <cell r="G16">
            <v>0.1</v>
          </cell>
        </row>
      </sheetData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ércio"/>
      <sheetName val="Anexo 1"/>
      <sheetName val="Serviços (III)"/>
      <sheetName val="Anexo III"/>
      <sheetName val="Serviços IV"/>
      <sheetName val="Anexo IV"/>
    </sheetNames>
    <sheetDataSet>
      <sheetData sheetId="0"/>
      <sheetData sheetId="1">
        <row r="33">
          <cell r="L33" t="str">
            <v>ICMS - Simples</v>
          </cell>
        </row>
        <row r="34">
          <cell r="L34" t="str">
            <v>Isenção</v>
          </cell>
        </row>
        <row r="35">
          <cell r="L35" t="str">
            <v>Substituição Tributária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ércio"/>
      <sheetName val="Anexo 1"/>
      <sheetName val="Serviços (III)"/>
      <sheetName val="Anexo III"/>
      <sheetName val="Serviços IV"/>
      <sheetName val="Anexo IV"/>
    </sheetNames>
    <sheetDataSet>
      <sheetData sheetId="0"/>
      <sheetData sheetId="1">
        <row r="33">
          <cell r="L33" t="str">
            <v>ICMS - Simples</v>
          </cell>
        </row>
        <row r="34">
          <cell r="L34" t="str">
            <v>Isenção</v>
          </cell>
        </row>
        <row r="35">
          <cell r="L35" t="str">
            <v>Substituição Tributária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squisa"/>
      <sheetName val="Marisa"/>
      <sheetName val="Info"/>
      <sheetName val="itaú"/>
      <sheetName val="extra"/>
      <sheetName val="controle"/>
      <sheetName val="data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squisa"/>
      <sheetName val="Marisa"/>
      <sheetName val="Info"/>
      <sheetName val="itaú"/>
      <sheetName val="extra"/>
      <sheetName val="controle"/>
      <sheetName val="data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ables/table1.xml><?xml version="1.0" encoding="utf-8"?>
<table xmlns="http://schemas.openxmlformats.org/spreadsheetml/2006/main" id="8" name="Tbl_TotalGeral_Atividade_2" displayName="Tbl_TotalGeral_Atividade_2" ref="C1:C2" totalsRowShown="0" dataDxfId="661" tableBorderDxfId="660">
  <autoFilter ref="C1:C2">
    <filterColumn colId="0" hiddenButton="1"/>
  </autoFilter>
  <tableColumns count="1">
    <tableColumn id="1" name="Total Geral (R$)" dataDxfId="659"/>
  </tableColumns>
  <tableStyleInfo name="Tabela Atividade Clarify" showFirstColumn="0" showLastColumn="0" showRowStripes="1" showColumnStripes="0"/>
</table>
</file>

<file path=xl/tables/table2.xml><?xml version="1.0" encoding="utf-8"?>
<table xmlns="http://schemas.openxmlformats.org/spreadsheetml/2006/main" id="1" name="BaseDeNomes" displayName="BaseDeNomes" ref="XFC1:XFD25" totalsRowShown="0">
  <autoFilter ref="XFC1:XFD25">
    <filterColumn colId="0" hiddenButton="1"/>
    <filterColumn colId="1" hiddenButton="1"/>
  </autoFilter>
  <tableColumns count="2">
    <tableColumn id="1" name="Código"/>
    <tableColumn id="2" name="Nome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id="5" name="FormatoDeData" displayName="FormatoDeData" ref="A2:M14" totalsRowShown="0" dataDxfId="55">
  <autoFilter ref="A2:M1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7" name="d" dataDxfId="68"/>
    <tableColumn id="8" name="dd" dataDxfId="67"/>
    <tableColumn id="9" name="ddd" dataDxfId="66"/>
    <tableColumn id="10" name="dddd" dataDxfId="65"/>
    <tableColumn id="1" name="m" dataDxfId="64"/>
    <tableColumn id="2" name="mm" dataDxfId="63"/>
    <tableColumn id="3" name="mmm" dataDxfId="62"/>
    <tableColumn id="4" name="mmmm" dataDxfId="61"/>
    <tableColumn id="13" name="mmmmm" dataDxfId="60"/>
    <tableColumn id="5" name="aa" dataDxfId="59"/>
    <tableColumn id="6" name="aaaa" dataDxfId="58"/>
    <tableColumn id="11" name="ddd dd/mm/aaaa" dataDxfId="57"/>
    <tableColumn id="12" name="dddd, d &quot;de&quot; mmmm &quot;de&quot; aaaa" dataDxfId="56"/>
  </tableColumns>
  <tableStyleInfo name="Tabela Clarify" showFirstColumn="0" showLastColumn="0" showRowStripes="0" showColumnStripes="0"/>
</table>
</file>

<file path=xl/tables/table4.xml><?xml version="1.0" encoding="utf-8"?>
<table xmlns="http://schemas.openxmlformats.org/spreadsheetml/2006/main" id="6" name="FormatosEspeciais" displayName="FormatosEspeciais" ref="I17:L26" totalsRowShown="0" dataDxfId="42" tableBorderDxfId="658">
  <autoFilter ref="I17:L26">
    <filterColumn colId="0" hiddenButton="1"/>
    <filterColumn colId="1" hiddenButton="1"/>
    <filterColumn colId="2" hiddenButton="1"/>
    <filterColumn colId="3" hiddenButton="1"/>
  </autoFilter>
  <tableColumns count="4">
    <tableColumn id="1" name="CEP" dataDxfId="46"/>
    <tableColumn id="2" name="CPF" dataDxfId="45"/>
    <tableColumn id="4" name="CNPJ" dataDxfId="44"/>
    <tableColumn id="3" name="Distância" dataDxfId="43"/>
  </tableColumns>
  <tableStyleInfo name="Tabela Clarify" showFirstColumn="0" showLastColumn="0" showRowStripes="0" showColumnStripes="0"/>
</table>
</file>

<file path=xl/tables/table5.xml><?xml version="1.0" encoding="utf-8"?>
<table xmlns="http://schemas.openxmlformats.org/spreadsheetml/2006/main" id="7" name="FormatoHoras" displayName="FormatoHoras" ref="A17:G26" totalsRowShown="0" dataDxfId="47">
  <autoFilter ref="A17:G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h" dataDxfId="54"/>
    <tableColumn id="2" name="hh" dataDxfId="53"/>
    <tableColumn id="3" name="h:m" dataDxfId="52"/>
    <tableColumn id="4" name="mm:s" dataDxfId="51"/>
    <tableColumn id="5" name="s" dataDxfId="50"/>
    <tableColumn id="6" name="ss" dataDxfId="49"/>
    <tableColumn id="12" name="hh:mm:ss" dataDxfId="48"/>
  </tableColumns>
  <tableStyleInfo name="Tabela Clarify" showFirstColumn="0" showLastColumn="0" showRowStripes="0" showColumnStripes="0"/>
</table>
</file>

<file path=xl/tables/table6.xml><?xml version="1.0" encoding="utf-8"?>
<table xmlns="http://schemas.openxmlformats.org/spreadsheetml/2006/main" id="10" name="Tabela12" displayName="Tabela12" ref="A28:D31" totalsRowCount="1" headerRowDxfId="657" dataDxfId="656" totalsRowDxfId="655">
  <autoFilter ref="A28:D30">
    <filterColumn colId="0" hiddenButton="1"/>
    <filterColumn colId="1" hiddenButton="1"/>
    <filterColumn colId="2" hiddenButton="1"/>
    <filterColumn colId="3" hiddenButton="1"/>
  </autoFilter>
  <tableColumns count="4">
    <tableColumn id="4" name="Tarefa" totalsRowLabel="Total" dataDxfId="654" totalsRowDxfId="653"/>
    <tableColumn id="1" name="[h]" totalsRowFunction="sum" dataDxfId="652" totalsRowDxfId="41"/>
    <tableColumn id="2" name="[m]" totalsRowFunction="sum" dataDxfId="651" totalsRowDxfId="40"/>
    <tableColumn id="3" name="[s]" totalsRowFunction="sum" dataDxfId="650" totalsRowDxfId="39"/>
  </tableColumns>
  <tableStyleInfo name="Tabela Clarify" showFirstColumn="0" showLastColumn="0" showRowStripes="0" showColumnStripes="0"/>
</table>
</file>

<file path=xl/tables/table7.xml><?xml version="1.0" encoding="utf-8"?>
<table xmlns="http://schemas.openxmlformats.org/spreadsheetml/2006/main" id="2" name="TblFormatos" displayName="TblFormatos" ref="A1:E10" totalsRowShown="0" dataDxfId="33">
  <autoFilter ref="A1:E10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Código do Pedido" dataDxfId="38"/>
    <tableColumn id="2" name="Momento do Pedido" dataDxfId="37"/>
    <tableColumn id="3" name="Vendedor" dataDxfId="36"/>
    <tableColumn id="4" name="CNPJ" dataDxfId="35"/>
    <tableColumn id="5" name="CEP" dataDxfId="34"/>
  </tableColumns>
  <tableStyleInfo name="Tabela Atividade Clarify" showFirstColumn="0" showLastColumn="0" showRowStripes="1" showColumnStripes="0"/>
</table>
</file>

<file path=xl/tables/table8.xml><?xml version="1.0" encoding="utf-8"?>
<table xmlns="http://schemas.openxmlformats.org/spreadsheetml/2006/main" id="34" name="Tabela5" displayName="Tabela5" ref="A2:K7" totalsRowShown="0" headerRowDxfId="649">
  <autoFilter ref="A2:K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sortState ref="A3:K7">
    <sortCondition ref="J3"/>
  </sortState>
  <tableColumns count="11">
    <tableColumn id="1" name="Funcionário"/>
    <tableColumn id="2" name="jan" dataDxfId="648"/>
    <tableColumn id="3" name="fev" dataDxfId="647"/>
    <tableColumn id="4" name="mar" dataDxfId="646"/>
    <tableColumn id="5" name="abr" dataDxfId="645"/>
    <tableColumn id="6" name="mai" dataDxfId="644"/>
    <tableColumn id="7" name="jun" dataDxfId="643"/>
    <tableColumn id="8" name="Total H.E" dataDxfId="642"/>
    <tableColumn id="9" name="Horas Decimal" dataDxfId="641"/>
    <tableColumn id="10" name="Fechamento" dataDxfId="640"/>
    <tableColumn id="11" name="Situação" dataDxfId="639"/>
  </tableColumns>
  <tableStyleInfo name="Tabela Atividade Clarify" showFirstColumn="0" showLastColumn="0" showRowStripes="1" showColumnStripes="0"/>
</table>
</file>

<file path=xl/tables/table9.xml><?xml version="1.0" encoding="utf-8"?>
<table xmlns="http://schemas.openxmlformats.org/spreadsheetml/2006/main" id="3" name="Despesas" displayName="Despesas" ref="A1:B9" totalsRowCount="1">
  <autoFilter ref="A1:B8">
    <filterColumn colId="0" hiddenButton="1"/>
    <filterColumn colId="1" hiddenButton="1"/>
  </autoFilter>
  <tableColumns count="2">
    <tableColumn id="1" name="Histórico" totalsRowLabel="Total"/>
    <tableColumn id="2" name="Valor" totalsRowFunction="sum" dataDxfId="638" totalsRowDxfId="637"/>
  </tableColumns>
  <tableStyleInfo name="Tabela Clarify" showFirstColumn="0" showLastColumn="0" showRowStripes="0" showColumnStripes="0"/>
</table>
</file>

<file path=xl/tables/table10.xml><?xml version="1.0" encoding="utf-8"?>
<table xmlns="http://schemas.openxmlformats.org/spreadsheetml/2006/main" id="4" name="FundoDeReserva" displayName="FundoDeReserva" ref="D1:E2" totalsRowShown="0" dataDxfId="636">
  <autoFilter ref="D1:E2">
    <filterColumn colId="0" hiddenButton="1"/>
    <filterColumn colId="1" hiddenButton="1"/>
  </autoFilter>
  <tableColumns count="2">
    <tableColumn id="1" name="Fundo de Reserva" dataDxfId="635">
      <calculatedColumnFormula>Despesas[[#Totals],[Valor]]*15%</calculatedColumnFormula>
    </tableColumn>
    <tableColumn id="2" name="Total" dataDxfId="634">
      <calculatedColumnFormula>Despesas[[#Totals],[Valor]]+FundoDeReserva[Fundo de Reserva]</calculatedColumnFormula>
    </tableColumn>
  </tableColumns>
  <tableStyleInfo name="Tabela Clarify" showFirstColumn="0" showLastColumn="0" showRowStripes="0" showColumnStripes="0"/>
</table>
</file>

<file path=xl/tables/table11.xml><?xml version="1.0" encoding="utf-8"?>
<table xmlns="http://schemas.openxmlformats.org/spreadsheetml/2006/main" id="9" name="Condomínio" displayName="Condomínio" ref="G1:J6" totalsRowCount="1">
  <autoFilter ref="G1:J5">
    <filterColumn colId="0" hiddenButton="1"/>
    <filterColumn colId="1" hiddenButton="1"/>
    <filterColumn colId="2" hiddenButton="1"/>
    <filterColumn colId="3" hiddenButton="1"/>
  </autoFilter>
  <tableColumns count="4">
    <tableColumn id="1" name="Quantidade" totalsRowLabel="Total"/>
    <tableColumn id="2" name="Tipo"/>
    <tableColumn id="3" name="Cotas" totalsRowFunction="custom">
      <totalsRowFormula>SUMPRODUCT(Condomínio[Quantidade],Condomínio[Cotas])</totalsRowFormula>
    </tableColumn>
    <tableColumn id="4" name="Condomínio" dataDxfId="633" totalsRowDxfId="632">
      <calculatedColumnFormula>FundoDeReserva[Total]/Condomínio[[#Totals],[Cotas]]*Condomínio[Cotas]</calculatedColumnFormula>
    </tableColumn>
  </tableColumns>
  <tableStyleInfo name="Tabela Clarify" showFirstColumn="0" showLastColumn="0" showRowStripes="0" showColumnStripes="0"/>
</table>
</file>

<file path=xl/tables/table12.xml><?xml version="1.0" encoding="utf-8"?>
<table xmlns="http://schemas.openxmlformats.org/spreadsheetml/2006/main" id="11" name="Tabela110" displayName="Tabela110" ref="A13:C18" totalsRowShown="0">
  <autoFilter ref="A13:C18"/>
  <tableColumns count="3">
    <tableColumn id="1" name="Dividendo"/>
    <tableColumn id="2" name="Divisor"/>
    <tableColumn id="3" name="Quociente">
      <calculatedColumnFormula>Tabela110[Dividendo]/Tabela110[Divisor]</calculatedColumnFormula>
    </tableColumn>
  </tableColumns>
  <tableStyleInfo name="Tabela Clarify" showFirstColumn="0" showLastColumn="0" showRowStripes="0" showColumnStripes="0"/>
</table>
</file>

<file path=xl/tables/table13.xml><?xml version="1.0" encoding="utf-8"?>
<table xmlns="http://schemas.openxmlformats.org/spreadsheetml/2006/main" id="32" name="Janeiro" displayName="Janeiro" ref="A1:B16" totalsRowShown="0" headerRowDxfId="631">
  <autoFilter ref="A1:B16">
    <filterColumn colId="0" hiddenButton="1"/>
    <filterColumn colId="1" hiddenButton="1"/>
  </autoFilter>
  <tableColumns count="2">
    <tableColumn id="1" name="Cidade" dataDxfId="630"/>
    <tableColumn id="2" name="Vendas" dataDxfId="629" dataCellStyle="Vírgul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33" name="Fevereiro" displayName="Fevereiro" ref="A1:B16" totalsRowShown="0" headerRowDxfId="628">
  <autoFilter ref="A1:B16">
    <filterColumn colId="0" hiddenButton="1"/>
    <filterColumn colId="1" hiddenButton="1"/>
  </autoFilter>
  <tableColumns count="2">
    <tableColumn id="1" name="Cidade" dataDxfId="627"/>
    <tableColumn id="2" name="Vendas" dataDxfId="626" dataCellStyle="Vírgul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41" name="Março" displayName="Março" ref="A1:B16" totalsRowShown="0" headerRowDxfId="625">
  <autoFilter ref="A1:B16">
    <filterColumn colId="0" hiddenButton="1"/>
    <filterColumn colId="1" hiddenButton="1"/>
  </autoFilter>
  <tableColumns count="2">
    <tableColumn id="1" name="Cidade" dataDxfId="624"/>
    <tableColumn id="2" name="Vendas" dataDxfId="623" dataCellStyle="Vírgul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31" name="TotalMeses" displayName="TotalMeses" ref="A1:B16" totalsRowShown="0" tableBorderDxfId="622">
  <autoFilter ref="A1:B16">
    <filterColumn colId="0" hiddenButton="1"/>
    <filterColumn colId="1" hiddenButton="1"/>
  </autoFilter>
  <tableColumns count="2">
    <tableColumn id="1" name="Cidade" dataDxfId="621"/>
    <tableColumn id="2" name="Vendas" dataDxfId="620" dataCellStyle="Vírgula"/>
  </tableColumns>
  <tableStyleInfo name="Tabela Clarify" showFirstColumn="0" showLastColumn="0" showRowStripes="1" showColumnStripes="0"/>
</table>
</file>

<file path=xl/tables/table17.xml><?xml version="1.0" encoding="utf-8"?>
<table xmlns="http://schemas.openxmlformats.org/spreadsheetml/2006/main" id="12" name="TblPrêmio" displayName="TblPrêmio" ref="A1:B6" totalsRowShown="0">
  <autoFilter ref="A1:B6">
    <filterColumn colId="0" hiddenButton="1"/>
    <filterColumn colId="1" hiddenButton="1"/>
  </autoFilter>
  <tableColumns count="2">
    <tableColumn id="1" name="Ticket"/>
    <tableColumn id="2" name="Prêmio"/>
  </tableColumns>
  <tableStyleInfo name="Tabela Clarify" showFirstColumn="0" showLastColumn="0" showRowStripes="0" showColumnStripes="0"/>
</table>
</file>

<file path=xl/tables/table18.xml><?xml version="1.0" encoding="utf-8"?>
<table xmlns="http://schemas.openxmlformats.org/spreadsheetml/2006/main" id="13" name="TblSorteio" displayName="TblSorteio" ref="D1:E2" totalsRowShown="0" headerRowDxfId="619">
  <autoFilter ref="D1:E2">
    <filterColumn colId="0" hiddenButton="1"/>
    <filterColumn colId="1" hiddenButton="1"/>
  </autoFilter>
  <tableColumns count="2">
    <tableColumn id="1" name="Ticket"/>
    <tableColumn id="2" name="Prêmio" dataDxfId="618">
      <calculatedColumnFormula>IFERROR(LOOKUP(TblSorteio[Ticket],TblPrêmio[]),"")</calculatedColumnFormula>
    </tableColumn>
  </tableColumns>
  <tableStyleInfo name="Tabela Clarify" showFirstColumn="0" showLastColumn="0" showRowStripes="0" showColumnStripes="0"/>
</table>
</file>

<file path=xl/tables/table19.xml><?xml version="1.0" encoding="utf-8"?>
<table xmlns="http://schemas.openxmlformats.org/spreadsheetml/2006/main" id="14" name="TblSorteado" displayName="TblSorteado" ref="G1:H14" totalsRowShown="0">
  <autoFilter ref="G1:H14">
    <filterColumn colId="0" hiddenButton="1"/>
    <filterColumn colId="1" hiddenButton="1"/>
  </autoFilter>
  <tableColumns count="2">
    <tableColumn id="1" name="Código"/>
    <tableColumn id="2" name="Sorteado"/>
  </tableColumns>
  <tableStyleInfo name="Tabela Clarify" showFirstColumn="0" showLastColumn="0" showRowStripes="0" showColumnStripes="0"/>
</table>
</file>

<file path=xl/tables/table20.xml><?xml version="1.0" encoding="utf-8"?>
<table xmlns="http://schemas.openxmlformats.org/spreadsheetml/2006/main" id="15" name="TblArredTetoMarred" displayName="TblArredTetoMarred" ref="A1:E103" totalsRowShown="0" headerRowDxfId="617">
  <autoFilter ref="A1:E103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Valor" dataDxfId="616"/>
    <tableColumn id="2" name="Significância"/>
    <tableColumn id="3" name="ARREDMULTB.MAT" dataDxfId="615"/>
    <tableColumn id="4" name="TETO.MAT" dataDxfId="614"/>
    <tableColumn id="5" name="MARRED" dataDxfId="613"/>
  </tableColumns>
  <tableStyleInfo name="Tabela Clarify" showFirstColumn="0" showLastColumn="0" showRowStripes="0" showColumnStripes="0"/>
</table>
</file>

<file path=xl/tables/table21.xml><?xml version="1.0" encoding="utf-8"?>
<table xmlns="http://schemas.openxmlformats.org/spreadsheetml/2006/main" id="16" name="TblArredMultB" displayName="TblArredMultB" ref="G2:I5" totalsRowShown="0">
  <autoFilter ref="G2:I5">
    <filterColumn colId="0" hiddenButton="1"/>
    <filterColumn colId="1" hiddenButton="1"/>
    <filterColumn colId="2" hiddenButton="1"/>
  </autoFilter>
  <tableColumns count="3">
    <tableColumn id="1" name="Valor"/>
    <tableColumn id="2" name="Significância"/>
    <tableColumn id="3" name="Resultado"/>
  </tableColumns>
  <tableStyleInfo name="Tabela Clarify" showFirstColumn="0" showLastColumn="0" showRowStripes="0" showColumnStripes="0"/>
</table>
</file>

<file path=xl/tables/table22.xml><?xml version="1.0" encoding="utf-8"?>
<table xmlns="http://schemas.openxmlformats.org/spreadsheetml/2006/main" id="17" name="TblTetoMat" displayName="TblTetoMat" ref="K2:M5" totalsRowShown="0">
  <autoFilter ref="K2:M5">
    <filterColumn colId="0" hiddenButton="1"/>
    <filterColumn colId="1" hiddenButton="1"/>
    <filterColumn colId="2" hiddenButton="1"/>
  </autoFilter>
  <tableColumns count="3">
    <tableColumn id="1" name="Valor"/>
    <tableColumn id="2" name="Significância"/>
    <tableColumn id="3" name="Resultado"/>
  </tableColumns>
  <tableStyleInfo name="Tabela Clarify" showFirstColumn="0" showLastColumn="0" showRowStripes="0" showColumnStripes="0"/>
</table>
</file>

<file path=xl/tables/table23.xml><?xml version="1.0" encoding="utf-8"?>
<table xmlns="http://schemas.openxmlformats.org/spreadsheetml/2006/main" id="18" name="TblMarred" displayName="TblMarred" ref="O2:Q8" totalsRowShown="0">
  <autoFilter ref="O2:Q8">
    <filterColumn colId="0" hiddenButton="1"/>
    <filterColumn colId="1" hiddenButton="1"/>
    <filterColumn colId="2" hiddenButton="1"/>
  </autoFilter>
  <tableColumns count="3">
    <tableColumn id="1" name="Valor"/>
    <tableColumn id="2" name="Significância"/>
    <tableColumn id="3" name="Resultado"/>
  </tableColumns>
  <tableStyleInfo name="Tabela Clarify" showFirstColumn="0" showLastColumn="0" showRowStripes="0" showColumnStripes="0"/>
</table>
</file>

<file path=xl/tables/table24.xml><?xml version="1.0" encoding="utf-8"?>
<table xmlns="http://schemas.openxmlformats.org/spreadsheetml/2006/main" id="22" name="TblAtividade8" displayName="TblAtividade8" ref="A1:D10" totalsRowShown="0">
  <autoFilter ref="A1:D10">
    <filterColumn colId="0" hiddenButton="1"/>
    <filterColumn colId="1" hiddenButton="1"/>
    <filterColumn colId="2" hiddenButton="1"/>
    <filterColumn colId="3" hiddenButton="1"/>
  </autoFilter>
  <tableColumns count="4">
    <tableColumn id="1" name="Ano"/>
    <tableColumn id="2" name="Meta de Multas" dataDxfId="612" dataCellStyle="Vírgula"/>
    <tableColumn id="3" name="Arrecadadas" dataCellStyle="Vírgula"/>
    <tableColumn id="4" name="Arrecadadas Adaptadas" dataDxfId="611" dataCellStyle="Vírgula"/>
  </tableColumns>
  <tableStyleInfo name="Tabela Atividade Clarify" showFirstColumn="0" showLastColumn="0" showRowStripes="1" showColumnStripes="0"/>
</table>
</file>

<file path=xl/tables/table25.xml><?xml version="1.0" encoding="utf-8"?>
<table xmlns="http://schemas.openxmlformats.org/spreadsheetml/2006/main" id="23" name="TblFaixaAtividade8" displayName="TblFaixaAtividade8" ref="A12:A13" totalsRowShown="0">
  <autoFilter ref="A12:A13">
    <filterColumn colId="0" hiddenButton="1"/>
  </autoFilter>
  <tableColumns count="1">
    <tableColumn id="1" name="Faixa"/>
  </tableColumns>
  <tableStyleInfo name="Tabela Atividade Clarify" showFirstColumn="0" showLastColumn="0" showRowStripes="1" showColumnStripes="0"/>
</table>
</file>

<file path=xl/tables/table26.xml><?xml version="1.0" encoding="utf-8"?>
<table xmlns="http://schemas.openxmlformats.org/spreadsheetml/2006/main" id="19" name="Tabela24" displayName="Tabela24" ref="B11:B12" totalsRowShown="0" dataDxfId="610">
  <autoFilter ref="B11:B12">
    <filterColumn colId="0" hiddenButton="1"/>
  </autoFilter>
  <tableColumns count="1">
    <tableColumn id="1" name="Faixa" dataDxfId="609"/>
  </tableColumns>
  <tableStyleInfo name="Tabela Atividade Clarify" showFirstColumn="0" showLastColumn="0" showRowStripes="1" showColumnStripes="0"/>
</table>
</file>

<file path=xl/tables/table27.xml><?xml version="1.0" encoding="utf-8"?>
<table xmlns="http://schemas.openxmlformats.org/spreadsheetml/2006/main" id="20" name="Tabela25" displayName="Tabela25" ref="A1:B9" totalsRowShown="0">
  <autoFilter ref="A1:B9">
    <filterColumn colId="0" hiddenButton="1"/>
    <filterColumn colId="1" hiddenButton="1"/>
  </autoFilter>
  <tableColumns count="2">
    <tableColumn id="1" name="Milímetros" dataCellStyle="Vírgula"/>
    <tableColumn id="2" name="Conversão e Adaptação" dataDxfId="608"/>
  </tableColumns>
  <tableStyleInfo name="Tabela Atividade Clarify" showFirstColumn="0" showLastColumn="0" showRowStripes="1" showColumnStripes="0"/>
</table>
</file>

<file path=xl/tables/table28.xml><?xml version="1.0" encoding="utf-8"?>
<table xmlns="http://schemas.openxmlformats.org/spreadsheetml/2006/main" id="21" name="Tabela27" displayName="Tabela27" ref="A11:A12" totalsRowShown="0">
  <autoFilter ref="A11:A12">
    <filterColumn colId="0" hiddenButton="1"/>
  </autoFilter>
  <tableColumns count="1">
    <tableColumn id="1" name="Polegada (mm)"/>
  </tableColumns>
  <tableStyleInfo name="Tabela Atividade Clarify" showFirstColumn="0" showLastColumn="0" showRowStripes="1" showColumnStripes="0"/>
</table>
</file>

<file path=xl/tables/table29.xml><?xml version="1.0" encoding="utf-8"?>
<table xmlns="http://schemas.openxmlformats.org/spreadsheetml/2006/main" id="24" name="FunçõesEstatísticas3" displayName="FunçõesEstatísticas3" ref="D2:E7" totalsRowShown="0">
  <autoFilter ref="D2:E7">
    <filterColumn colId="0" hiddenButton="1"/>
    <filterColumn colId="1" hiddenButton="1"/>
  </autoFilter>
  <tableColumns count="2">
    <tableColumn id="1" name="Posição"/>
    <tableColumn id="2" name="Resultado" dataDxfId="607"/>
  </tableColumns>
  <tableStyleInfo name="Tabela Clarify" showFirstColumn="0" showLastColumn="0" showRowStripes="0" showColumnStripes="0"/>
</table>
</file>

<file path=xl/tables/table30.xml><?xml version="1.0" encoding="utf-8"?>
<table xmlns="http://schemas.openxmlformats.org/spreadsheetml/2006/main" id="25" name="ValoresEstatísticosP1" displayName="ValoresEstatísticosP1" ref="A1:B26" totalsRowShown="0">
  <autoFilter ref="A1:B26">
    <filterColumn colId="0" hiddenButton="1"/>
    <filterColumn colId="1" hiddenButton="1"/>
  </autoFilter>
  <tableColumns count="2">
    <tableColumn id="1" name="Nome" dataDxfId="606"/>
    <tableColumn id="2" name="Valor" dataDxfId="605"/>
  </tableColumns>
  <tableStyleInfo name="Tabela Clarify" showFirstColumn="0" showLastColumn="0" showRowStripes="0" showColumnStripes="0"/>
</table>
</file>

<file path=xl/tables/table31.xml><?xml version="1.0" encoding="utf-8"?>
<table xmlns="http://schemas.openxmlformats.org/spreadsheetml/2006/main" id="26" name="FunçõesEstatísticas333" displayName="FunçõesEstatísticas333" ref="D10:E15" totalsRowShown="0">
  <autoFilter ref="D10:E15">
    <filterColumn colId="0" hiddenButton="1"/>
    <filterColumn colId="1" hiddenButton="1"/>
  </autoFilter>
  <tableColumns count="2">
    <tableColumn id="1" name="Posição"/>
    <tableColumn id="2" name="Resultado" dataDxfId="604"/>
  </tableColumns>
  <tableStyleInfo name="Tabela Clarify" showFirstColumn="0" showLastColumn="0" showRowStripes="0" showColumnStripes="0"/>
</table>
</file>

<file path=xl/tables/table32.xml><?xml version="1.0" encoding="utf-8"?>
<table xmlns="http://schemas.openxmlformats.org/spreadsheetml/2006/main" id="27" name="ValoresEstatísticosP2" displayName="ValoresEstatísticosP2" ref="O2:R27" totalsRowShown="0">
  <autoFilter ref="O2:R27">
    <filterColumn colId="0" hiddenButton="1"/>
    <filterColumn colId="1" hiddenButton="1"/>
    <filterColumn colId="2" hiddenButton="1"/>
    <filterColumn colId="3" hiddenButton="1"/>
  </autoFilter>
  <tableColumns count="4">
    <tableColumn id="1" name="Nome"/>
    <tableColumn id="2" name="Valor" dataDxfId="603"/>
    <tableColumn id="3" name="Resultado AZ" dataDxfId="602" dataCellStyle="Ênfase1"/>
    <tableColumn id="4" name="Resultado ZA" dataDxfId="601" dataCellStyle="Ênfase1"/>
  </tableColumns>
  <tableStyleInfo name="Tabela Clarify" showFirstColumn="0" showLastColumn="0" showRowStripes="0" showColumnStripes="0"/>
</table>
</file>

<file path=xl/tables/table33.xml><?xml version="1.0" encoding="utf-8"?>
<table xmlns="http://schemas.openxmlformats.org/spreadsheetml/2006/main" id="28" name="TblPosições" displayName="TblPosições" ref="A1:E28">
  <autoFilter ref="A1:E28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2" name="Equipe" totalsRowLabel="Total"/>
    <tableColumn id="5" name="País"/>
    <tableColumn id="1" name="Piloto"/>
    <tableColumn id="3" name="Pontos"/>
    <tableColumn id="4" name="Posição" totalsRowFunction="count" dataDxfId="600"/>
  </tableColumns>
  <tableStyleInfo name="Tabela Atividade Clarify" showFirstColumn="0" showLastColumn="0" showRowStripes="1" showColumnStripes="0"/>
</table>
</file>

<file path=xl/tables/table34.xml><?xml version="1.0" encoding="utf-8"?>
<table xmlns="http://schemas.openxmlformats.org/spreadsheetml/2006/main" id="29" name="TblPontos" displayName="TblPontos" ref="G1:I7" totalsRowShown="0">
  <autoFilter ref="G1:I7">
    <filterColumn colId="0" hiddenButton="1"/>
    <filterColumn colId="1" hiddenButton="1"/>
    <filterColumn colId="2" hiddenButton="1"/>
  </autoFilter>
  <tableColumns count="3">
    <tableColumn id="1" name="Posição"/>
    <tableColumn id="2" name="Pontos" dataDxfId="599"/>
    <tableColumn id="3" name="Piloto" dataDxfId="598">
      <calculatedColumnFormula>IF(ISBLANK(TblPontos[[#This Row],[Pontos]]),"",INDEX(TblPosições[Piloto],MATCH(TblPontos[[#This Row],[Pontos]],TblPosições[Pontos],0)))</calculatedColumnFormula>
    </tableColumn>
  </tableColumns>
  <tableStyleInfo name="Tabela Atividade Clarify" showFirstColumn="0" showLastColumn="0" showRowStripes="1" showColumnStripes="0"/>
</table>
</file>

<file path=xl/tables/table35.xml><?xml version="1.0" encoding="utf-8"?>
<table xmlns="http://schemas.openxmlformats.org/spreadsheetml/2006/main" id="30" name="TblTotalPorCidade" displayName="TblTotalPorCidade" ref="A1:C19" totalsRowShown="0">
  <autoFilter ref="A1:C19">
    <filterColumn colId="0" hiddenButton="1"/>
    <filterColumn colId="1" hiddenButton="1"/>
    <filterColumn colId="2" hiddenButton="1"/>
  </autoFilter>
  <tableColumns count="3">
    <tableColumn id="1" name="Valor" dataCellStyle="Vírgula"/>
    <tableColumn id="4" name="Cidade"/>
    <tableColumn id="5" name="Classificação" dataDxfId="597"/>
  </tableColumns>
  <tableStyleInfo name="Tabela Atividade Clarify" showFirstColumn="0" showLastColumn="0" showRowStripes="1" showColumnStripes="0"/>
</table>
</file>

<file path=xl/tables/table36.xml><?xml version="1.0" encoding="utf-8"?>
<table xmlns="http://schemas.openxmlformats.org/spreadsheetml/2006/main" id="111" name="Top5_MaiorVenda112" displayName="Top5_MaiorVenda112" ref="E1:F6" totalsRowShown="0">
  <autoFilter ref="E1:F6">
    <filterColumn colId="0" hiddenButton="1"/>
    <filterColumn colId="1" hiddenButton="1"/>
  </autoFilter>
  <tableColumns count="2">
    <tableColumn id="1" name="Top 5"/>
    <tableColumn id="2" name="Maior Venda" dataDxfId="596" dataCellStyle="Vírgula"/>
  </tableColumns>
  <tableStyleInfo name="Tabela Atividade Clarify" showFirstColumn="0" showLastColumn="0" showRowStripes="1" showColumnStripes="0"/>
</table>
</file>

<file path=xl/tables/table37.xml><?xml version="1.0" encoding="utf-8"?>
<table xmlns="http://schemas.openxmlformats.org/spreadsheetml/2006/main" id="114" name="Top5_MenorVenda115" displayName="Top5_MenorVenda115" ref="E8:F13" totalsRowShown="0">
  <autoFilter ref="E8:F13">
    <filterColumn colId="0" hiddenButton="1"/>
    <filterColumn colId="1" hiddenButton="1"/>
  </autoFilter>
  <tableColumns count="2">
    <tableColumn id="1" name="Top 5"/>
    <tableColumn id="2" name="Menor Venda" dataDxfId="595" dataCellStyle="Vírgula"/>
  </tableColumns>
  <tableStyleInfo name="Tabela Atividade Clarify" showFirstColumn="0" showLastColumn="0" showRowStripes="1" showColumnStripes="0"/>
</table>
</file>

<file path=xl/tables/table38.xml><?xml version="1.0" encoding="utf-8"?>
<table xmlns="http://schemas.openxmlformats.org/spreadsheetml/2006/main" id="115" name="TblFaixaAtividade10116" displayName="TblFaixaAtividade10116" ref="E15:E16" totalsRowShown="0">
  <autoFilter ref="E15:E16">
    <filterColumn colId="0" hiddenButton="1"/>
  </autoFilter>
  <tableColumns count="1">
    <tableColumn id="1" name="Faixa"/>
  </tableColumns>
  <tableStyleInfo name="Tabela Atividade Clarify" showFirstColumn="0" showLastColumn="0" showRowStripes="1" showColumnStripes="0"/>
</table>
</file>

<file path=xl/tables/table39.xml><?xml version="1.0" encoding="utf-8"?>
<table xmlns="http://schemas.openxmlformats.org/spreadsheetml/2006/main" id="35" name="TblDiaDaSemana" displayName="TblDiaDaSemana" ref="A1:C16" totalsRowShown="0">
  <autoFilter ref="A1:C16">
    <filterColumn colId="0" hiddenButton="1"/>
    <filterColumn colId="1" hiddenButton="1"/>
    <filterColumn colId="2" hiddenButton="1"/>
  </autoFilter>
  <tableColumns count="3">
    <tableColumn id="1" name="Data" dataDxfId="593"/>
    <tableColumn id="2" name="1" dataDxfId="592"/>
    <tableColumn id="3" name="2" dataDxfId="591"/>
  </tableColumns>
  <tableStyleInfo name="Tabela Clarify" showFirstColumn="0" showLastColumn="0" showRowStripes="0" showColumnStripes="0"/>
</table>
</file>

<file path=xl/tables/table40.xml><?xml version="1.0" encoding="utf-8"?>
<table xmlns="http://schemas.openxmlformats.org/spreadsheetml/2006/main" id="36" name="Tabela36" displayName="Tabela36" ref="E1:F11" totalsRowShown="0">
  <autoFilter ref="E1:F11">
    <filterColumn colId="0" hiddenButton="1"/>
    <filterColumn colId="1" hiddenButton="1"/>
  </autoFilter>
  <tableColumns count="2">
    <tableColumn id="1" name="Tipo"/>
    <tableColumn id="2" name="Retorno"/>
  </tableColumns>
  <tableStyleInfo name="TableStyleMedium10" showFirstColumn="0" showLastColumn="0" showRowStripes="1" showColumnStripes="0"/>
</table>
</file>

<file path=xl/tables/table41.xml><?xml version="1.0" encoding="utf-8"?>
<table xmlns="http://schemas.openxmlformats.org/spreadsheetml/2006/main" id="37" name="TblNumSemana" displayName="TblNumSemana" ref="A1:D20" totalsRowShown="0" dataDxfId="590">
  <autoFilter ref="A1:D20">
    <filterColumn colId="0" hiddenButton="1"/>
    <filterColumn colId="1" hiddenButton="1"/>
    <filterColumn colId="2" hiddenButton="1"/>
    <filterColumn colId="3" hiddenButton="1"/>
  </autoFilter>
  <tableColumns count="4">
    <tableColumn id="1" name="Data" dataDxfId="589"/>
    <tableColumn id="2" name="1" dataDxfId="588"/>
    <tableColumn id="3" name="2" dataDxfId="587"/>
    <tableColumn id="4" name="21" dataDxfId="586"/>
  </tableColumns>
  <tableStyleInfo name="Tabela Clarify" showFirstColumn="0" showLastColumn="0" showRowStripes="0" showColumnStripes="0"/>
</table>
</file>

<file path=xl/tables/table42.xml><?xml version="1.0" encoding="utf-8"?>
<table xmlns="http://schemas.openxmlformats.org/spreadsheetml/2006/main" id="38" name="TblFuncoesDeData" displayName="TblFuncoesDeData" ref="G1:I11" totalsRowShown="0">
  <autoFilter ref="G1:I11">
    <filterColumn colId="0" hiddenButton="1"/>
    <filterColumn colId="1" hiddenButton="1"/>
    <filterColumn colId="2" hiddenButton="1"/>
  </autoFilter>
  <tableColumns count="3">
    <tableColumn id="1" name="Tipo"/>
    <tableColumn id="2" name="Retorno"/>
    <tableColumn id="3" name="Sistema"/>
  </tableColumns>
  <tableStyleInfo name="TableStyleMedium10" showFirstColumn="0" showLastColumn="0" showRowStripes="1" showColumnStripes="0"/>
</table>
</file>

<file path=xl/tables/table43.xml><?xml version="1.0" encoding="utf-8"?>
<table xmlns="http://schemas.openxmlformats.org/spreadsheetml/2006/main" id="39" name="TblDias" displayName="TblDias" ref="A1:E10" totalsRowShown="0">
  <autoFilter ref="A1:E10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Nome"/>
    <tableColumn id="2" name="Nascimento" dataDxfId="585"/>
    <tableColumn id="3" name="Agora" dataDxfId="584">
      <calculatedColumnFormula>NOW()</calculatedColumnFormula>
    </tableColumn>
    <tableColumn id="4" name="Dias" dataDxfId="583"/>
    <tableColumn id="5" name="Dias 360" dataDxfId="582"/>
  </tableColumns>
  <tableStyleInfo name="Tabela Clarify" showFirstColumn="0" showLastColumn="0" showRowStripes="0" showColumnStripes="0"/>
</table>
</file>

<file path=xl/tables/table44.xml><?xml version="1.0" encoding="utf-8"?>
<table xmlns="http://schemas.openxmlformats.org/spreadsheetml/2006/main" id="43" name="Tabela44" displayName="Tabela44" ref="A1:D24" totalsRowShown="0">
  <autoFilter ref="A1:D24">
    <filterColumn colId="0" hiddenButton="1"/>
    <filterColumn colId="1" hiddenButton="1"/>
    <filterColumn colId="2" hiddenButton="1"/>
    <filterColumn colId="3" hiddenButton="1"/>
  </autoFilter>
  <tableColumns count="4">
    <tableColumn id="3" name="Curso"/>
    <tableColumn id="4" name="Início" dataDxfId="581"/>
    <tableColumn id="5" name="Duração"/>
    <tableColumn id="6" name="Término" dataDxfId="580"/>
  </tableColumns>
  <tableStyleInfo name="Tabela Atividade Clarify" showFirstColumn="0" showLastColumn="0" showRowStripes="1" showColumnStripes="0"/>
</table>
</file>

<file path=xl/tables/table45.xml><?xml version="1.0" encoding="utf-8"?>
<table xmlns="http://schemas.openxmlformats.org/spreadsheetml/2006/main" id="44" name="TblSE" displayName="TblSE" ref="A1:D8" totalsRowShown="0" tableBorderDxfId="579" dataCellStyle="Vírgula">
  <autoFilter ref="A1:D8">
    <filterColumn colId="0" hiddenButton="1"/>
    <filterColumn colId="1" hiddenButton="1"/>
    <filterColumn colId="2" hiddenButton="1"/>
    <filterColumn colId="3" hiddenButton="1"/>
  </autoFilter>
  <tableColumns count="4">
    <tableColumn id="1" name="Código" dataDxfId="578"/>
    <tableColumn id="2" name="Produto" dataDxfId="577" dataCellStyle="Vírgula"/>
    <tableColumn id="3" name="Data de Vencimento" dataDxfId="576" dataCellStyle="Vírgula"/>
    <tableColumn id="4" name="Situação" dataDxfId="575" dataCellStyle="Vírgula"/>
  </tableColumns>
  <tableStyleInfo name="Tabela Atividade Clarify" showFirstColumn="0" showLastColumn="0" showRowStripes="1" showColumnStripes="0"/>
</table>
</file>

<file path=xl/tables/table46.xml><?xml version="1.0" encoding="utf-8"?>
<table xmlns="http://schemas.openxmlformats.org/spreadsheetml/2006/main" id="45" name="Tabela107" displayName="Tabela107" ref="A10:A11" totalsRowShown="0">
  <autoFilter ref="A10:A11">
    <filterColumn colId="0" hiddenButton="1"/>
  </autoFilter>
  <tableColumns count="1">
    <tableColumn id="1" name="Data Atual" dataDxfId="574">
      <calculatedColumnFormula>TODAY()</calculatedColumnFormula>
    </tableColumn>
  </tableColumns>
  <tableStyleInfo name="Tabela Atividade Clarify" showFirstColumn="0" showLastColumn="0" showRowStripes="1" showColumnStripes="0"/>
</table>
</file>

<file path=xl/tables/table47.xml><?xml version="1.0" encoding="utf-8"?>
<table xmlns="http://schemas.openxmlformats.org/spreadsheetml/2006/main" id="46" name="TblSEAninhado" displayName="TblSEAninhado" ref="A1:F8" totalsRowShown="0" headerRowDxfId="573" tableBorderDxfId="572">
  <autoFilter ref="A1:F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Vendedor"/>
    <tableColumn id="2" name="Janeiro" dataCellStyle="Vírgula"/>
    <tableColumn id="3" name="Fevereiro" dataCellStyle="Vírgula"/>
    <tableColumn id="4" name="Março" dataCellStyle="Vírgula"/>
    <tableColumn id="5" name="Total de Vendas " dataCellStyle="Vírgula">
      <calculatedColumnFormula>SUM(B2:D2)</calculatedColumnFormula>
    </tableColumn>
    <tableColumn id="6" name="Total de Vendas com Comissão" dataDxfId="571" dataCellStyle="Vírgula"/>
  </tableColumns>
  <tableStyleInfo name="Tabela Clarify" showFirstColumn="0" showLastColumn="0" showRowStripes="1" showColumnStripes="0"/>
</table>
</file>

<file path=xl/tables/table48.xml><?xml version="1.0" encoding="utf-8"?>
<table xmlns="http://schemas.openxmlformats.org/spreadsheetml/2006/main" id="47" name="TblEstoque" displayName="TblEstoque" ref="A1:G7" totalsRowShown="0" headerRowDxfId="570">
  <autoFilter ref="A1:G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Código"/>
    <tableColumn id="2" name="Descrição"/>
    <tableColumn id="3" name="Preço Unitário" dataCellStyle="Vírgula"/>
    <tableColumn id="4" name="Estoque"/>
    <tableColumn id="5" name="Quantidade Vendida"/>
    <tableColumn id="6" name="Status" dataDxfId="569"/>
    <tableColumn id="7" name="Total" dataDxfId="568" dataCellStyle="Vírgula">
      <calculatedColumnFormula>TblEstoque[[#This Row],[Quantidade Vendida]]*TblEstoque[[#This Row],[Preço Unitário]]</calculatedColumnFormula>
    </tableColumn>
  </tableColumns>
  <tableStyleInfo name="Tabela Atividade Clarify" showFirstColumn="0" showLastColumn="0" showRowStripes="1" showColumnStripes="0"/>
</table>
</file>

<file path=xl/tables/table49.xml><?xml version="1.0" encoding="utf-8"?>
<table xmlns="http://schemas.openxmlformats.org/spreadsheetml/2006/main" id="48" name="TblPagamento" displayName="TblPagamento" ref="A1:E7" totalsRowShown="0" headerRowDxfId="567">
  <autoFilter ref="A1:E7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Nome" dataDxfId="566"/>
    <tableColumn id="2" name="Vencimento" dataDxfId="565"/>
    <tableColumn id="3" name="Valor" dataDxfId="564" dataCellStyle="Vírgula"/>
    <tableColumn id="4" name="Pagamento" dataDxfId="563"/>
    <tableColumn id="5" name="Real" dataDxfId="562" dataCellStyle="Vírgula"/>
  </tableColumns>
  <tableStyleInfo name="Tabela Atividade Clarify" showFirstColumn="0" showLastColumn="0" showRowStripes="1" showColumnStripes="0"/>
</table>
</file>

<file path=xl/tables/table50.xml><?xml version="1.0" encoding="utf-8"?>
<table xmlns="http://schemas.openxmlformats.org/spreadsheetml/2006/main" id="49" name="TblBase" displayName="TblBase" ref="A9:C10" totalsRowShown="0">
  <autoFilter ref="A9:C10">
    <filterColumn colId="0" hiddenButton="1"/>
    <filterColumn colId="1" hiddenButton="1"/>
    <filterColumn colId="2" hiddenButton="1"/>
  </autoFilter>
  <tableColumns count="3">
    <tableColumn id="1" name="Taxa" dataDxfId="561" dataCellStyle="Porcentagem"/>
    <tableColumn id="2" name="Multa Diária" dataDxfId="560" dataCellStyle="Porcentagem"/>
    <tableColumn id="3" name="Desconto" dataDxfId="559" dataCellStyle="Porcentagem"/>
  </tableColumns>
  <tableStyleInfo name="Tabela Atividade Clarify" showFirstColumn="0" showLastColumn="0" showRowStripes="1" showColumnStripes="0"/>
</table>
</file>

<file path=xl/tables/table51.xml><?xml version="1.0" encoding="utf-8"?>
<table xmlns="http://schemas.openxmlformats.org/spreadsheetml/2006/main" id="40" name="Tabela53" displayName="Tabela53" ref="A1:B15" totalsRowShown="0" headerRowDxfId="558" dataDxfId="557">
  <tableColumns count="2">
    <tableColumn id="1" name="Peça" dataDxfId="556"/>
    <tableColumn id="2" name="Total" dataDxfId="555" dataCellStyle="Moeda"/>
  </tableColumns>
  <tableStyleInfo name="Tabela Clarify" showFirstColumn="1" showLastColumn="0" showRowStripes="1" showColumnStripes="0"/>
</table>
</file>

<file path=xl/tables/table52.xml><?xml version="1.0" encoding="utf-8"?>
<table xmlns="http://schemas.openxmlformats.org/spreadsheetml/2006/main" id="51" name="Tabela54" displayName="Tabela54" ref="D2:E7" totalsRowShown="0">
  <tableColumns count="2">
    <tableColumn id="1" name="Peça" dataDxfId="554"/>
    <tableColumn id="2" name="Total Geral" dataDxfId="553"/>
  </tableColumns>
  <tableStyleInfo name="Tabela Clarify" showFirstColumn="1" showLastColumn="0" showRowStripes="1" showColumnStripes="0"/>
</table>
</file>

<file path=xl/tables/table53.xml><?xml version="1.0" encoding="utf-8"?>
<table xmlns="http://schemas.openxmlformats.org/spreadsheetml/2006/main" id="56" name="Tabela5457" displayName="Tabela5457" ref="D10:E15" totalsRowShown="0">
  <tableColumns count="2">
    <tableColumn id="1" name="Peça" dataDxfId="552"/>
    <tableColumn id="2" name="Total Geral" dataDxfId="551"/>
  </tableColumns>
  <tableStyleInfo name="Tabela Clarify" showFirstColumn="1" showLastColumn="0" showRowStripes="1" showColumnStripes="0"/>
</table>
</file>

<file path=xl/tables/table54.xml><?xml version="1.0" encoding="utf-8"?>
<table xmlns="http://schemas.openxmlformats.org/spreadsheetml/2006/main" id="57" name="Tabela545758" displayName="Tabela545758" ref="D18:E23" totalsRowShown="0">
  <tableColumns count="2">
    <tableColumn id="1" name="Peça" dataDxfId="550"/>
    <tableColumn id="2" name="Total Geral" dataDxfId="549"/>
  </tableColumns>
  <tableStyleInfo name="Tabela Clarify" showFirstColumn="1" showLastColumn="0" showRowStripes="1" showColumnStripes="0"/>
</table>
</file>

<file path=xl/tables/table55.xml><?xml version="1.0" encoding="utf-8"?>
<table xmlns="http://schemas.openxmlformats.org/spreadsheetml/2006/main" id="64" name="Tabela54575865" displayName="Tabela54575865" ref="A18:B19" totalsRowShown="0">
  <tableColumns count="2">
    <tableColumn id="1" name="Peça" dataDxfId="548"/>
    <tableColumn id="2" name="Total Geral" dataDxfId="547"/>
  </tableColumns>
  <tableStyleInfo name="Tabela Clarify" showFirstColumn="1" showLastColumn="0" showRowStripes="1" showColumnStripes="0"/>
</table>
</file>

<file path=xl/tables/table56.xml><?xml version="1.0" encoding="utf-8"?>
<table xmlns="http://schemas.openxmlformats.org/spreadsheetml/2006/main" id="52" name="TblAtividade17" displayName="TblAtividade17" ref="A1:C9" totalsRowShown="0">
  <autoFilter ref="A1:C9">
    <filterColumn colId="0" hiddenButton="1"/>
    <filterColumn colId="1" hiddenButton="1"/>
    <filterColumn colId="2" hiddenButton="1"/>
  </autoFilter>
  <tableColumns count="3">
    <tableColumn id="1" name="Vendedor"/>
    <tableColumn id="2" name="Curso"/>
    <tableColumn id="3" name="Qtde Vendas" dataCellStyle="Vírgula"/>
  </tableColumns>
  <tableStyleInfo name="Tabela Atividade Clarify" showFirstColumn="0" showLastColumn="0" showRowStripes="1" showColumnStripes="0"/>
</table>
</file>

<file path=xl/tables/table57.xml><?xml version="1.0" encoding="utf-8"?>
<table xmlns="http://schemas.openxmlformats.org/spreadsheetml/2006/main" id="53" name="Tbl_Resultado_Atividade_17" displayName="Tbl_Resultado_Atividade_17" ref="E1:F4" totalsRowShown="0">
  <autoFilter ref="E1:F4">
    <filterColumn colId="0" hiddenButton="1"/>
    <filterColumn colId="1" hiddenButton="1"/>
  </autoFilter>
  <tableColumns count="2">
    <tableColumn id="1" name="Curso"/>
    <tableColumn id="2" name="Vendas" dataDxfId="546" dataCellStyle="Vírgula"/>
  </tableColumns>
  <tableStyleInfo name="Tabela Atividade Clarify" showFirstColumn="0" showLastColumn="0" showRowStripes="1" showColumnStripes="0"/>
</table>
</file>

<file path=xl/tables/table58.xml><?xml version="1.0" encoding="utf-8"?>
<table xmlns="http://schemas.openxmlformats.org/spreadsheetml/2006/main" id="54" name="TblExcTotalPorMarca" displayName="TblExcTotalPorMarca" ref="A1:C20" totalsRowShown="0">
  <autoFilter ref="A1:C20">
    <filterColumn colId="0" hiddenButton="1"/>
    <filterColumn colId="1" hiddenButton="1"/>
    <filterColumn colId="2" hiddenButton="1"/>
  </autoFilter>
  <tableColumns count="3">
    <tableColumn id="1" name="Marca"/>
    <tableColumn id="2" name="Quantidade" dataDxfId="545"/>
    <tableColumn id="4" name="Total Geral" dataDxfId="544" dataCellStyle="Vírgula"/>
  </tableColumns>
  <tableStyleInfo name="Tabela Atividade Clarify" showFirstColumn="0" showLastColumn="0" showRowStripes="1" showColumnStripes="0"/>
</table>
</file>

<file path=xl/tables/table59.xml><?xml version="1.0" encoding="utf-8"?>
<table xmlns="http://schemas.openxmlformats.org/spreadsheetml/2006/main" id="55" name="TblAnalise" displayName="TblAnalise" ref="E1:G2" totalsRowShown="0">
  <autoFilter ref="E1:G2">
    <filterColumn colId="0" hiddenButton="1"/>
    <filterColumn colId="1" hiddenButton="1"/>
    <filterColumn colId="2" hiddenButton="1"/>
  </autoFilter>
  <tableColumns count="3">
    <tableColumn id="1" name="Marca"/>
    <tableColumn id="2" name="Total Qtde" dataDxfId="543"/>
    <tableColumn id="3" name="Total Geral Vendas" dataDxfId="542" dataCellStyle="Vírgula"/>
  </tableColumns>
  <tableStyleInfo name="Tabela Atividade Clarify" showFirstColumn="0" showLastColumn="0" showRowStripes="1" showColumnStripes="0"/>
</table>
</file>

<file path=xl/tables/table60.xml><?xml version="1.0" encoding="utf-8"?>
<table xmlns="http://schemas.openxmlformats.org/spreadsheetml/2006/main" id="58" name="Tbl_Atividade_19" displayName="Tbl_Atividade_19" ref="A1:B41" totalsRowShown="0">
  <autoFilter ref="A1:B41">
    <filterColumn colId="0" hiddenButton="1"/>
    <filterColumn colId="1" hiddenButton="1"/>
  </autoFilter>
  <tableColumns count="2">
    <tableColumn id="1" name="Vendedor"/>
    <tableColumn id="2" name="Curso"/>
  </tableColumns>
  <tableStyleInfo name="Tabela Atividade Clarify" showFirstColumn="0" showLastColumn="0" showRowStripes="1" showColumnStripes="0"/>
</table>
</file>

<file path=xl/tables/table61.xml><?xml version="1.0" encoding="utf-8"?>
<table xmlns="http://schemas.openxmlformats.org/spreadsheetml/2006/main" id="59" name="Tbl_Analise_Atividade_19" displayName="Tbl_Analise_Atividade_19" ref="D1:E7" totalsRowShown="0">
  <autoFilter ref="D1:E7">
    <filterColumn colId="0" hiddenButton="1"/>
    <filterColumn colId="1" hiddenButton="1"/>
  </autoFilter>
  <tableColumns count="2">
    <tableColumn id="1" name="Curso"/>
    <tableColumn id="2" name="Qtde Vendas" dataDxfId="541"/>
  </tableColumns>
  <tableStyleInfo name="Tabela Atividade Clarify" showFirstColumn="0" showLastColumn="0" showRowStripes="1" showColumnStripes="0"/>
</table>
</file>

<file path=xl/tables/table62.xml><?xml version="1.0" encoding="utf-8"?>
<table xmlns="http://schemas.openxmlformats.org/spreadsheetml/2006/main" id="60" name="Tbl_Atividade_20" displayName="Tbl_Atividade_20" ref="A1:C49" totalsRowShown="0">
  <autoFilter ref="A1:C49">
    <filterColumn colId="0" hiddenButton="1"/>
    <filterColumn colId="1" hiddenButton="1"/>
    <filterColumn colId="2" hiddenButton="1"/>
  </autoFilter>
  <tableColumns count="3">
    <tableColumn id="1" name="Vendedor"/>
    <tableColumn id="2" name="Curso"/>
    <tableColumn id="3" name="Vendas" dataDxfId="540" dataCellStyle="Vírgula"/>
  </tableColumns>
  <tableStyleInfo name="Tabela Atividade Clarify" showFirstColumn="0" showLastColumn="0" showRowStripes="1" showColumnStripes="0"/>
</table>
</file>

<file path=xl/tables/table63.xml><?xml version="1.0" encoding="utf-8"?>
<table xmlns="http://schemas.openxmlformats.org/spreadsheetml/2006/main" id="61" name="Tbl_Analise_Atividade_20" displayName="Tbl_Analise_Atividade_20" ref="F1:G4" totalsRowShown="0">
  <autoFilter ref="F1:G4">
    <filterColumn colId="0" hiddenButton="1"/>
    <filterColumn colId="1" hiddenButton="1"/>
  </autoFilter>
  <tableColumns count="2">
    <tableColumn id="1" name="Curso"/>
    <tableColumn id="2" name="Média das Vendas" dataDxfId="539" dataCellStyle="Vírgula"/>
  </tableColumns>
  <tableStyleInfo name="Tabela Atividade Clarify" showFirstColumn="0" showLastColumn="0" showRowStripes="1" showColumnStripes="0"/>
</table>
</file>

<file path=xl/tables/table64.xml><?xml version="1.0" encoding="utf-8"?>
<table xmlns="http://schemas.openxmlformats.org/spreadsheetml/2006/main" id="62" name="TblAtividadeMediaPorMarca" displayName="TblAtividadeMediaPorMarca" ref="A1:C20" totalsRowShown="0">
  <autoFilter ref="A1:C20">
    <filterColumn colId="0" hiddenButton="1"/>
    <filterColumn colId="1" hiddenButton="1"/>
    <filterColumn colId="2" hiddenButton="1"/>
  </autoFilter>
  <tableColumns count="3">
    <tableColumn id="1" name="Marca"/>
    <tableColumn id="2" name="Quantidade" dataDxfId="538"/>
    <tableColumn id="4" name="Total Geral" dataDxfId="537" dataCellStyle="Vírgula"/>
  </tableColumns>
  <tableStyleInfo name="Tabela Atividade Clarify" showFirstColumn="0" showLastColumn="0" showRowStripes="1" showColumnStripes="0"/>
</table>
</file>

<file path=xl/tables/table65.xml><?xml version="1.0" encoding="utf-8"?>
<table xmlns="http://schemas.openxmlformats.org/spreadsheetml/2006/main" id="63" name="TblAnalise_MediaPorMarca" displayName="TblAnalise_MediaPorMarca" ref="E1:G2" totalsRowShown="0">
  <autoFilter ref="E1:G2">
    <filterColumn colId="0" hiddenButton="1"/>
    <filterColumn colId="1" hiddenButton="1"/>
    <filterColumn colId="2" hiddenButton="1"/>
  </autoFilter>
  <tableColumns count="3">
    <tableColumn id="1" name="Marca"/>
    <tableColumn id="2" name="Total Qtde" dataDxfId="536"/>
    <tableColumn id="3" name="Total Geral Vendas" dataDxfId="535" dataCellStyle="Vírgula"/>
  </tableColumns>
  <tableStyleInfo name="Tabela Atividade Clarify" showFirstColumn="0" showLastColumn="0" showRowStripes="1" showColumnStripes="0"/>
</table>
</file>

<file path=xl/tables/table66.xml><?xml version="1.0" encoding="utf-8"?>
<table xmlns="http://schemas.openxmlformats.org/spreadsheetml/2006/main" id="69" name="Tbl_SEERRO" displayName="Tbl_SEERRO" ref="A1:C15" totalsRowShown="0">
  <autoFilter ref="A1:C15">
    <filterColumn colId="0" hiddenButton="1"/>
    <filterColumn colId="1" hiddenButton="1"/>
    <filterColumn colId="2" hiddenButton="1"/>
  </autoFilter>
  <tableColumns count="3">
    <tableColumn id="1" name="Dividendo"/>
    <tableColumn id="2" name="Divisor"/>
    <tableColumn id="3" name="Total" dataDxfId="534"/>
  </tableColumns>
  <tableStyleInfo name="Tabela Clarify" showFirstColumn="0" showLastColumn="0" showRowStripes="1" showColumnStripes="0"/>
</table>
</file>

<file path=xl/tables/table67.xml><?xml version="1.0" encoding="utf-8"?>
<table xmlns="http://schemas.openxmlformats.org/spreadsheetml/2006/main" id="71" name="FaixasDeIMC" displayName="FaixasDeIMC" ref="F1:G6" totalsRowShown="0" headerRowDxfId="533" dataDxfId="532">
  <autoFilter ref="F1:G6">
    <filterColumn colId="0" hiddenButton="1"/>
    <filterColumn colId="1" hiddenButton="1"/>
  </autoFilter>
  <tableColumns count="2">
    <tableColumn id="1" name="IMC" dataDxfId="531"/>
    <tableColumn id="2" name="Resultado" dataDxfId="530"/>
  </tableColumns>
  <tableStyleInfo name="TableStyleMedium14" showFirstColumn="0" showLastColumn="0" showRowStripes="1" showColumnStripes="0"/>
</table>
</file>

<file path=xl/tables/table68.xml><?xml version="1.0" encoding="utf-8"?>
<table xmlns="http://schemas.openxmlformats.org/spreadsheetml/2006/main" id="72" name="Pessoas84" displayName="Pessoas84" ref="A1:D26" totalsRowShown="0">
  <autoFilter ref="A1:D26">
    <filterColumn colId="0" hiddenButton="1"/>
    <filterColumn colId="1" hiddenButton="1"/>
    <filterColumn colId="2" hiddenButton="1"/>
    <filterColumn colId="3" hiddenButton="1"/>
  </autoFilter>
  <tableColumns count="4">
    <tableColumn id="1" name="Nome" dataDxfId="529"/>
    <tableColumn id="3" name="Altura" dataDxfId="528"/>
    <tableColumn id="4" name="Peso" dataDxfId="527"/>
    <tableColumn id="5" name="IMC" dataDxfId="526" dataCellStyle="Ênfase3"/>
  </tableColumns>
  <tableStyleInfo name="TableStyleMedium14" showFirstColumn="1" showLastColumn="0" showRowStripes="1" showColumnStripes="0"/>
</table>
</file>

<file path=xl/tables/table69.xml><?xml version="1.0" encoding="utf-8"?>
<table xmlns="http://schemas.openxmlformats.org/spreadsheetml/2006/main" id="65" name="FaixaDeCotaçõesA" displayName="FaixaDeCotaçõesA" ref="A1:C22" totalsRowShown="0" headerRowDxfId="525" dataDxfId="524">
  <tableColumns count="3">
    <tableColumn id="1" name="Tipo" dataDxfId="523" dataCellStyle="Vírgula 3"/>
    <tableColumn id="2" name="Data" dataDxfId="522"/>
    <tableColumn id="3" name="Venda" dataDxfId="521" dataCellStyle="Vírgula 3 2"/>
  </tableColumns>
  <tableStyleInfo name="Tabela Clarify" showFirstColumn="0" showLastColumn="0" showRowStripes="1" showColumnStripes="0"/>
</table>
</file>

<file path=xl/tables/table70.xml><?xml version="1.0" encoding="utf-8"?>
<table xmlns="http://schemas.openxmlformats.org/spreadsheetml/2006/main" id="66" name="Tbl_ProcvAprox" displayName="Tbl_ProcvAprox" ref="E1:H31" totalsRowShown="0" headerRowDxfId="520" dataDxfId="519">
  <tableColumns count="4">
    <tableColumn id="1" name="Venda" dataDxfId="518"/>
    <tableColumn id="2" name="US$" dataDxfId="517"/>
    <tableColumn id="3" name="Cotação" dataDxfId="32" dataCellStyle="Ênfase1"/>
    <tableColumn id="4" name="R$" dataDxfId="516">
      <calculatedColumnFormula>Tbl_ProcvAprox[[#This Row],[US$]]*Tbl_ProcvAprox[[#This Row],[Cotação]]</calculatedColumnFormula>
    </tableColumn>
  </tableColumns>
  <tableStyleInfo name="Tabela Clarify" showFirstColumn="0" showLastColumn="0" showRowStripes="1" showColumnStripes="0"/>
</table>
</file>

<file path=xl/tables/table71.xml><?xml version="1.0" encoding="utf-8"?>
<table xmlns="http://schemas.openxmlformats.org/spreadsheetml/2006/main" id="67" name="ListaDeProdutosDaLoja" displayName="ListaDeProdutosDaLoja" ref="A1:D83" totalsRowShown="0" headerRowDxfId="515" dataDxfId="514">
  <tableColumns count="4">
    <tableColumn id="1" name="Seção" dataDxfId="513"/>
    <tableColumn id="2" name="Código" dataDxfId="512"/>
    <tableColumn id="3" name="Mercadoria" dataDxfId="511"/>
    <tableColumn id="4" name="Valor" dataDxfId="510" dataCellStyle="Vírgula 3"/>
  </tableColumns>
  <tableStyleInfo name="Tabela Clarify" showFirstColumn="0" showLastColumn="0" showRowStripes="1" showColumnStripes="0"/>
</table>
</file>

<file path=xl/tables/table72.xml><?xml version="1.0" encoding="utf-8"?>
<table xmlns="http://schemas.openxmlformats.org/spreadsheetml/2006/main" id="68" name="Tbl_ProcvExatidão" displayName="Tbl_ProcvExatidão" ref="F1:J8" totalsRowShown="0" headerRowDxfId="509" dataDxfId="508">
  <tableColumns count="5">
    <tableColumn id="1" name="Código" dataDxfId="507"/>
    <tableColumn id="2" name="Descrição" dataDxfId="31" dataCellStyle="Ênfase1"/>
    <tableColumn id="3" name="Preço Unitário" dataDxfId="30" dataCellStyle="Ênfase1"/>
    <tableColumn id="4" name="Quantidade" dataDxfId="506"/>
    <tableColumn id="5" name="Total" dataDxfId="505" dataCellStyle="Moeda">
      <calculatedColumnFormula>Tbl_ProcvExatidão[[#This Row],[Preço Unitário]]*Tbl_ProcvExatidão[[#This Row],[Quantidade]]</calculatedColumnFormula>
    </tableColumn>
  </tableColumns>
  <tableStyleInfo name="Tabela Clarify" showFirstColumn="1" showLastColumn="0" showRowStripes="1" showColumnStripes="0"/>
</table>
</file>

<file path=xl/tables/table73.xml><?xml version="1.0" encoding="utf-8"?>
<table xmlns="http://schemas.openxmlformats.org/spreadsheetml/2006/main" id="73" name="Tbl_ProchAprox" displayName="Tbl_ProchAprox" ref="A5:D35" totalsRowShown="0" headerRowDxfId="504">
  <tableColumns count="4">
    <tableColumn id="1" name="Venda" dataDxfId="503" dataCellStyle="Moeda"/>
    <tableColumn id="2" name="US$" dataCellStyle="Vírgula"/>
    <tableColumn id="3" name="Cotação" dataDxfId="29" dataCellStyle="Vírgula"/>
    <tableColumn id="4" name="R$" dataCellStyle="Moeda">
      <calculatedColumnFormula>Tbl_ProchAprox[[#This Row],[US$]]*Tbl_ProchAprox[[#This Row],[Cotação]]</calculatedColumnFormula>
    </tableColumn>
  </tableColumns>
  <tableStyleInfo name="Tabela Clarify" showFirstColumn="0" showLastColumn="0" showRowStripes="1" showColumnStripes="0"/>
</table>
</file>

<file path=xl/tables/table74.xml><?xml version="1.0" encoding="utf-8"?>
<table xmlns="http://schemas.openxmlformats.org/spreadsheetml/2006/main" id="74" name="FaixaDeCotações" displayName="FaixaDeCotações" ref="A2:V3" headerRowCount="0" totalsRowShown="0">
  <tableColumns count="22">
    <tableColumn id="1" name="Coluna1" headerRowDxfId="502" dataDxfId="501"/>
    <tableColumn id="2" name="Coluna2" headerRowDxfId="500"/>
    <tableColumn id="3" name="Coluna3" headerRowDxfId="499"/>
    <tableColumn id="4" name="Coluna4" headerRowDxfId="498"/>
    <tableColumn id="5" name="Coluna5" headerRowDxfId="497"/>
    <tableColumn id="6" name="Coluna6" headerRowDxfId="496"/>
    <tableColumn id="7" name="Coluna7" headerRowDxfId="495"/>
    <tableColumn id="8" name="Coluna8" headerRowDxfId="494"/>
    <tableColumn id="9" name="Coluna9" headerRowDxfId="493"/>
    <tableColumn id="10" name="Coluna10" headerRowDxfId="492"/>
    <tableColumn id="11" name="Coluna11" headerRowDxfId="491"/>
    <tableColumn id="12" name="Coluna12" headerRowDxfId="490"/>
    <tableColumn id="13" name="Coluna13" headerRowDxfId="489"/>
    <tableColumn id="14" name="Coluna14" headerRowDxfId="488"/>
    <tableColumn id="15" name="Coluna15" headerRowDxfId="487"/>
    <tableColumn id="16" name="Coluna16" headerRowDxfId="486"/>
    <tableColumn id="17" name="Coluna17" headerRowDxfId="485"/>
    <tableColumn id="18" name="Coluna18" headerRowDxfId="484"/>
    <tableColumn id="19" name="Coluna19" headerRowDxfId="483"/>
    <tableColumn id="20" name="Coluna20" headerRowDxfId="482"/>
    <tableColumn id="21" name="Coluna21" headerRowDxfId="481"/>
    <tableColumn id="22" name="Coluna22" headerRowDxfId="480"/>
  </tableColumns>
  <tableStyleInfo name="Tabela Clarify" showFirstColumn="1" showLastColumn="0" showRowStripes="1" showColumnStripes="0"/>
</table>
</file>

<file path=xl/tables/table75.xml><?xml version="1.0" encoding="utf-8"?>
<table xmlns="http://schemas.openxmlformats.org/spreadsheetml/2006/main" id="75" name="TblPequisaDeProdutos" displayName="TblPequisaDeProdutos" ref="A9:E16" totalsRowShown="0" headerRowDxfId="479" dataDxfId="478">
  <tableColumns count="5">
    <tableColumn id="1" name="Código" dataDxfId="477"/>
    <tableColumn id="2" name="Descrição" dataDxfId="28" dataCellStyle="Ênfase1"/>
    <tableColumn id="3" name="Preço Unitário" dataDxfId="27" dataCellStyle="Vírgula"/>
    <tableColumn id="4" name="Quantidade" dataDxfId="476"/>
    <tableColumn id="5" name="Total" dataDxfId="475" dataCellStyle="Moeda">
      <calculatedColumnFormula>TblPequisaDeProdutos[[#This Row],[Preço Unitário]]*TblPequisaDeProdutos[[#This Row],[Quantidade]]</calculatedColumnFormula>
    </tableColumn>
  </tableColumns>
  <tableStyleInfo name="Tabela Clarify" showFirstColumn="1" showLastColumn="0" showRowStripes="1" showColumnStripes="0"/>
</table>
</file>

<file path=xl/tables/table76.xml><?xml version="1.0" encoding="utf-8"?>
<table xmlns="http://schemas.openxmlformats.org/spreadsheetml/2006/main" id="76" name="ListaDeProdutos" displayName="ListaDeProdutos" ref="F1:CJ3" headerRowCount="0" totalsRowShown="0">
  <tableColumns count="83">
    <tableColumn id="1" name="Coluna1" headerRowDxfId="474"/>
    <tableColumn id="2" name="Coluna2" headerRowDxfId="473"/>
    <tableColumn id="3" name="Coluna3" headerRowDxfId="472"/>
    <tableColumn id="4" name="Coluna4" headerRowDxfId="471"/>
    <tableColumn id="5" name="Coluna5" headerRowDxfId="470"/>
    <tableColumn id="6" name="Coluna6" headerRowDxfId="469"/>
    <tableColumn id="7" name="Coluna7" headerRowDxfId="468"/>
    <tableColumn id="8" name="Coluna8" headerRowDxfId="467"/>
    <tableColumn id="9" name="Coluna9" headerRowDxfId="466"/>
    <tableColumn id="10" name="Coluna10" headerRowDxfId="465"/>
    <tableColumn id="11" name="Coluna11" headerRowDxfId="464"/>
    <tableColumn id="12" name="Coluna12" headerRowDxfId="463"/>
    <tableColumn id="13" name="Coluna13" headerRowDxfId="462"/>
    <tableColumn id="14" name="Coluna14" headerRowDxfId="461"/>
    <tableColumn id="15" name="Coluna15" headerRowDxfId="460"/>
    <tableColumn id="16" name="Coluna16" headerRowDxfId="459"/>
    <tableColumn id="17" name="Coluna17" headerRowDxfId="458"/>
    <tableColumn id="18" name="Coluna18" headerRowDxfId="457"/>
    <tableColumn id="19" name="Coluna19" headerRowDxfId="456"/>
    <tableColumn id="20" name="Coluna20" headerRowDxfId="455"/>
    <tableColumn id="21" name="Coluna21" headerRowDxfId="454"/>
    <tableColumn id="22" name="Coluna22" headerRowDxfId="453"/>
    <tableColumn id="23" name="Coluna23" headerRowDxfId="452"/>
    <tableColumn id="24" name="Coluna24" headerRowDxfId="451"/>
    <tableColumn id="25" name="Coluna25" headerRowDxfId="450"/>
    <tableColumn id="26" name="Coluna26" headerRowDxfId="449"/>
    <tableColumn id="27" name="Coluna27" headerRowDxfId="448"/>
    <tableColumn id="28" name="Coluna28" headerRowDxfId="447"/>
    <tableColumn id="29" name="Coluna29" headerRowDxfId="446"/>
    <tableColumn id="30" name="Coluna30" headerRowDxfId="445"/>
    <tableColumn id="31" name="Coluna31" headerRowDxfId="444"/>
    <tableColumn id="32" name="Coluna32" headerRowDxfId="443"/>
    <tableColumn id="33" name="Coluna33" headerRowDxfId="442"/>
    <tableColumn id="34" name="Coluna34" headerRowDxfId="441"/>
    <tableColumn id="35" name="Coluna35" headerRowDxfId="440"/>
    <tableColumn id="36" name="Coluna36" headerRowDxfId="439"/>
    <tableColumn id="37" name="Coluna37" headerRowDxfId="438"/>
    <tableColumn id="38" name="Coluna38" headerRowDxfId="437"/>
    <tableColumn id="39" name="Coluna39" headerRowDxfId="436"/>
    <tableColumn id="40" name="Coluna40" headerRowDxfId="435"/>
    <tableColumn id="41" name="Coluna41" headerRowDxfId="434"/>
    <tableColumn id="42" name="Coluna42" headerRowDxfId="433"/>
    <tableColumn id="43" name="Coluna43" headerRowDxfId="432"/>
    <tableColumn id="44" name="Coluna44" headerRowDxfId="431"/>
    <tableColumn id="45" name="Coluna45" headerRowDxfId="430"/>
    <tableColumn id="46" name="Coluna46" headerRowDxfId="429"/>
    <tableColumn id="47" name="Coluna47" headerRowDxfId="428"/>
    <tableColumn id="48" name="Coluna48" headerRowDxfId="427"/>
    <tableColumn id="49" name="Coluna49" headerRowDxfId="426"/>
    <tableColumn id="50" name="Coluna50" headerRowDxfId="425"/>
    <tableColumn id="51" name="Coluna51" headerRowDxfId="424"/>
    <tableColumn id="52" name="Coluna52" headerRowDxfId="423"/>
    <tableColumn id="53" name="Coluna53" headerRowDxfId="422"/>
    <tableColumn id="54" name="Coluna54" headerRowDxfId="421"/>
    <tableColumn id="55" name="Coluna55" headerRowDxfId="420"/>
    <tableColumn id="56" name="Coluna56" headerRowDxfId="419"/>
    <tableColumn id="57" name="Coluna57" headerRowDxfId="418"/>
    <tableColumn id="58" name="Coluna58" headerRowDxfId="417"/>
    <tableColumn id="59" name="Coluna59" headerRowDxfId="416"/>
    <tableColumn id="60" name="Coluna60" headerRowDxfId="415"/>
    <tableColumn id="61" name="Coluna61" headerRowDxfId="414"/>
    <tableColumn id="62" name="Coluna62" headerRowDxfId="413"/>
    <tableColumn id="63" name="Coluna63" headerRowDxfId="412"/>
    <tableColumn id="64" name="Coluna64" headerRowDxfId="411"/>
    <tableColumn id="65" name="Coluna65" headerRowDxfId="410"/>
    <tableColumn id="66" name="Coluna66" headerRowDxfId="409"/>
    <tableColumn id="67" name="Coluna67" headerRowDxfId="408"/>
    <tableColumn id="68" name="Coluna68" headerRowDxfId="407"/>
    <tableColumn id="69" name="Coluna69" headerRowDxfId="406"/>
    <tableColumn id="70" name="Coluna70" headerRowDxfId="405"/>
    <tableColumn id="71" name="Coluna71" headerRowDxfId="404"/>
    <tableColumn id="72" name="Coluna72" headerRowDxfId="403"/>
    <tableColumn id="73" name="Coluna73" headerRowDxfId="402"/>
    <tableColumn id="74" name="Coluna74" headerRowDxfId="401"/>
    <tableColumn id="75" name="Coluna75" headerRowDxfId="400"/>
    <tableColumn id="76" name="Coluna76" headerRowDxfId="399"/>
    <tableColumn id="77" name="Coluna77" headerRowDxfId="398"/>
    <tableColumn id="78" name="Coluna78" headerRowDxfId="397"/>
    <tableColumn id="79" name="Coluna79" headerRowDxfId="396"/>
    <tableColumn id="80" name="Coluna80" headerRowDxfId="395"/>
    <tableColumn id="81" name="Coluna81" headerRowDxfId="394"/>
    <tableColumn id="82" name="Coluna82" headerRowDxfId="393"/>
    <tableColumn id="83" name="Coluna83" headerRowDxfId="392"/>
  </tableColumns>
  <tableStyleInfo name="Tabela Clarify" showFirstColumn="1" showLastColumn="0" showRowStripes="1" showColumnStripes="0"/>
</table>
</file>

<file path=xl/tables/table77.xml><?xml version="1.0" encoding="utf-8"?>
<table xmlns="http://schemas.openxmlformats.org/spreadsheetml/2006/main" id="77" name="TblProcVetorial" displayName="TblProcVetorial" ref="A1:G9" totalsRowShown="0" headerRowDxfId="391" dataDxfId="390" dataCellStyle="Vírgula 3">
  <tableColumns count="7">
    <tableColumn id="1" name="Matérias" dataDxfId="389"/>
    <tableColumn id="2" name="1º Bim" dataDxfId="388" dataCellStyle="Vírgula 3"/>
    <tableColumn id="3" name="2º Bim" dataDxfId="387" dataCellStyle="Vírgula 3"/>
    <tableColumn id="4" name="3º Bim" dataDxfId="386" dataCellStyle="Vírgula 3"/>
    <tableColumn id="5" name="4º Bim" dataDxfId="385" dataCellStyle="Vírgula 3"/>
    <tableColumn id="6" name="Média" dataDxfId="384" dataCellStyle="Ênfase1"/>
    <tableColumn id="7" name="Situação" dataDxfId="26"/>
  </tableColumns>
  <tableStyleInfo name="Tabela Clarify" showFirstColumn="0" showLastColumn="0" showRowStripes="1" showColumnStripes="0"/>
</table>
</file>

<file path=xl/tables/table78.xml><?xml version="1.0" encoding="utf-8"?>
<table xmlns="http://schemas.openxmlformats.org/spreadsheetml/2006/main" id="78" name="FaixaDeSituações" displayName="FaixaDeSituações" ref="A11:C14" totalsRowShown="0" headerRowDxfId="383" dataDxfId="382">
  <tableColumns count="3">
    <tableColumn id="1" name="De" dataDxfId="381"/>
    <tableColumn id="2" name="Até" dataDxfId="380"/>
    <tableColumn id="3" name="Situação" dataDxfId="379"/>
  </tableColumns>
  <tableStyleInfo name="Tabela Clarify" showFirstColumn="0" showLastColumn="0" showRowStripes="1" showColumnStripes="0"/>
</table>
</file>

<file path=xl/tables/table79.xml><?xml version="1.0" encoding="utf-8"?>
<table xmlns="http://schemas.openxmlformats.org/spreadsheetml/2006/main" id="70" name="FaixaDeSituaçõesMatricial" displayName="FaixaDeSituaçõesMatricial" ref="A11:C14" totalsRowShown="0" headerRowDxfId="378" dataDxfId="377">
  <tableColumns count="3">
    <tableColumn id="1" name="De" dataDxfId="376"/>
    <tableColumn id="2" name="Até" dataDxfId="375"/>
    <tableColumn id="3" name="Situação" dataDxfId="374"/>
  </tableColumns>
  <tableStyleInfo name="Tabela Clarify" showFirstColumn="0" showLastColumn="0" showRowStripes="1" showColumnStripes="0"/>
</table>
</file>

<file path=xl/tables/table80.xml><?xml version="1.0" encoding="utf-8"?>
<table xmlns="http://schemas.openxmlformats.org/spreadsheetml/2006/main" id="79" name="TblProcMatricial" displayName="TblProcMatricial" ref="A1:G9" totalsRowShown="0" headerRowDxfId="373" dataDxfId="372" dataCellStyle="Vírgula 3">
  <tableColumns count="7">
    <tableColumn id="1" name="Matérias" dataDxfId="371"/>
    <tableColumn id="2" name="1º Bim" dataDxfId="370" dataCellStyle="Vírgula 3"/>
    <tableColumn id="3" name="2º Bim" dataDxfId="369" dataCellStyle="Vírgula 3"/>
    <tableColumn id="4" name="3º Bim" dataDxfId="368" dataCellStyle="Vírgula 3"/>
    <tableColumn id="5" name="4º Bim" dataDxfId="367" dataCellStyle="Vírgula 3"/>
    <tableColumn id="6" name="Média" dataDxfId="366" dataCellStyle="Ênfase1"/>
    <tableColumn id="7" name="Situação" dataDxfId="25"/>
  </tableColumns>
  <tableStyleInfo name="Tabela Clarify" showFirstColumn="0" showLastColumn="0" showRowStripes="1" showColumnStripes="0"/>
</table>
</file>

<file path=xl/tables/table81.xml><?xml version="1.0" encoding="utf-8"?>
<table xmlns="http://schemas.openxmlformats.org/spreadsheetml/2006/main" id="80" name="ProdutosDaLoja" displayName="ProdutosDaLoja" ref="A1:D20" totalsRowShown="0" headerRowDxfId="365" dataDxfId="364">
  <tableColumns count="4">
    <tableColumn id="1" name="Seção" dataDxfId="363"/>
    <tableColumn id="2" name="Código" dataDxfId="362"/>
    <tableColumn id="3" name="Mercadoria" dataDxfId="361"/>
    <tableColumn id="4" name="Valor" dataDxfId="360" dataCellStyle="Vírgula 3"/>
  </tableColumns>
  <tableStyleInfo name="Tabela Clarify" showFirstColumn="0" showLastColumn="0" showRowStripes="1" showColumnStripes="0"/>
</table>
</file>

<file path=xl/tables/table82.xml><?xml version="1.0" encoding="utf-8"?>
<table xmlns="http://schemas.openxmlformats.org/spreadsheetml/2006/main" id="81" name="Tabela6042" displayName="Tabela6042" ref="F1:G8" totalsRowShown="0" headerRowDxfId="359" dataDxfId="358">
  <tableColumns count="2">
    <tableColumn id="1" name="Código" dataDxfId="357"/>
    <tableColumn id="2" name="Descrição" dataDxfId="24" dataCellStyle="Ênfase1"/>
  </tableColumns>
  <tableStyleInfo name="Tabela Clarify" showFirstColumn="0" showLastColumn="0" showRowStripes="1" showColumnStripes="0"/>
</table>
</file>

<file path=xl/tables/table83.xml><?xml version="1.0" encoding="utf-8"?>
<table xmlns="http://schemas.openxmlformats.org/spreadsheetml/2006/main" id="88" name="TblBrinquedos" displayName="TblBrinquedos" ref="A1:C17" totalsRowShown="0" headerRowDxfId="356">
  <tableColumns count="3">
    <tableColumn id="1" name="Brinquedos" dataDxfId="355"/>
    <tableColumn id="2" name="Quantidade Comprada" dataDxfId="354"/>
    <tableColumn id="3" name="Desconto" dataDxfId="23" dataCellStyle="Porcentagem"/>
  </tableColumns>
  <tableStyleInfo name="Tabela Atividade Clarify" showFirstColumn="0" showLastColumn="0" showRowStripes="1" showColumnStripes="0"/>
</table>
</file>

<file path=xl/tables/table84.xml><?xml version="1.0" encoding="utf-8"?>
<table xmlns="http://schemas.openxmlformats.org/spreadsheetml/2006/main" id="89" name="FaixasDeDesconto" displayName="FaixasDeDesconto" ref="E13:F17" totalsRowShown="0" headerRowDxfId="353" dataDxfId="352">
  <tableColumns count="2">
    <tableColumn id="1" name="Quantidade" dataDxfId="351"/>
    <tableColumn id="2" name="Desconto" dataDxfId="350"/>
  </tableColumns>
  <tableStyleInfo name="Tabela Atividade Clarify" showFirstColumn="0" showLastColumn="0" showRowStripes="1" showColumnStripes="0"/>
</table>
</file>

<file path=xl/tables/table85.xml><?xml version="1.0" encoding="utf-8"?>
<table xmlns="http://schemas.openxmlformats.org/spreadsheetml/2006/main" id="85" name="Tbl_Registro" displayName="Tbl_Registro" ref="B1:B2" totalsRowShown="0" dataDxfId="349" tableBorderDxfId="348">
  <autoFilter ref="B1:B2">
    <filterColumn colId="0" hiddenButton="1"/>
  </autoFilter>
  <tableColumns count="1">
    <tableColumn id="1" name="Registro" dataDxfId="347"/>
  </tableColumns>
  <tableStyleInfo name="Tabela Atividade Clarify" showFirstColumn="0" showLastColumn="0" showRowStripes="1" showColumnStripes="0"/>
</table>
</file>

<file path=xl/tables/table86.xml><?xml version="1.0" encoding="utf-8"?>
<table xmlns="http://schemas.openxmlformats.org/spreadsheetml/2006/main" id="86" name="TblPesquisaDeFuncionarios" displayName="TblPesquisaDeFuncionarios" ref="A4:C5" totalsRowShown="0">
  <autoFilter ref="A4:C5">
    <filterColumn colId="0" hiddenButton="1"/>
    <filterColumn colId="1" hiddenButton="1"/>
    <filterColumn colId="2" hiddenButton="1"/>
  </autoFilter>
  <tableColumns count="3">
    <tableColumn id="1" name="Nome" dataDxfId="346"/>
    <tableColumn id="2" name="E-mail"/>
    <tableColumn id="3" name="Telefone" dataDxfId="345"/>
  </tableColumns>
  <tableStyleInfo name="Tabela Atividade Clarify" showFirstColumn="0" showLastColumn="0" showRowStripes="1" showColumnStripes="0"/>
</table>
</file>

<file path=xl/tables/table87.xml><?xml version="1.0" encoding="utf-8"?>
<table xmlns="http://schemas.openxmlformats.org/spreadsheetml/2006/main" id="87" name="TblBaseFuncionarios" displayName="TblBaseFuncionarios" ref="A1:D48" totalsRowShown="0" headerRowDxfId="344" dataDxfId="343">
  <autoFilter ref="A1:D48">
    <filterColumn colId="0" hiddenButton="1"/>
    <filterColumn colId="1" hiddenButton="1"/>
    <filterColumn colId="2" hiddenButton="1"/>
    <filterColumn colId="3" hiddenButton="1"/>
  </autoFilter>
  <tableColumns count="4">
    <tableColumn id="1" name="Codigo" dataDxfId="342"/>
    <tableColumn id="2" name="Nome" dataDxfId="341"/>
    <tableColumn id="3" name="E-mail" dataDxfId="340"/>
    <tableColumn id="4" name="Telefone" dataDxfId="339"/>
  </tableColumns>
  <tableStyleInfo name="Tabela Atividade Clarify" showFirstColumn="0" showLastColumn="0" showRowStripes="1" showColumnStripes="0"/>
</table>
</file>

<file path=xl/tables/table88.xml><?xml version="1.0" encoding="utf-8"?>
<table xmlns="http://schemas.openxmlformats.org/spreadsheetml/2006/main" id="90" name="Tbl_Orçamento" displayName="Tbl_Orçamento" ref="A1:C9" totalsRowShown="0" headerRowDxfId="338" dataDxfId="336" headerRowBorderDxfId="337" tableBorderDxfId="335" totalsRowBorderDxfId="334" headerRowCellStyle="Normal 3">
  <autoFilter ref="A1:C9">
    <filterColumn colId="0" hiddenButton="1"/>
    <filterColumn colId="1" hiddenButton="1"/>
    <filterColumn colId="2" hiddenButton="1"/>
  </autoFilter>
  <tableColumns count="3">
    <tableColumn id="1" name="CÓDIGO" dataDxfId="333" dataCellStyle="Normal 3"/>
    <tableColumn id="2" name="DESCRIÇÃO" dataDxfId="332" dataCellStyle="Normal 3"/>
    <tableColumn id="3" name="PREÇO U$" dataDxfId="331" dataCellStyle="Moeda"/>
  </tableColumns>
  <tableStyleInfo name="Tabela Atividade Clarify" showFirstColumn="0" showLastColumn="0" showRowStripes="1" showColumnStripes="0"/>
</table>
</file>

<file path=xl/tables/table89.xml><?xml version="1.0" encoding="utf-8"?>
<table xmlns="http://schemas.openxmlformats.org/spreadsheetml/2006/main" id="91" name="FORNECEDOR_X" displayName="FORNECEDOR_X" ref="A1:C11" totalsRowShown="0" headerRowDxfId="330" headerRowCellStyle="Normal 3">
  <autoFilter ref="A1:C11">
    <filterColumn colId="0" hiddenButton="1"/>
    <filterColumn colId="1" hiddenButton="1"/>
    <filterColumn colId="2" hiddenButton="1"/>
  </autoFilter>
  <tableColumns count="3">
    <tableColumn id="1" name="CODIGO" dataDxfId="329" dataCellStyle="Normal 3"/>
    <tableColumn id="2" name="DESCRIÇÃO" dataDxfId="328" dataCellStyle="Normal 3"/>
    <tableColumn id="3" name="PREÇO U$" dataDxfId="327" dataCellStyle="Vírgula"/>
  </tableColumns>
  <tableStyleInfo name="Tabela Atividade Clarify" showFirstColumn="0" showLastColumn="0" showRowStripes="1" showColumnStripes="0"/>
</table>
</file>

<file path=xl/tables/table90.xml><?xml version="1.0" encoding="utf-8"?>
<table xmlns="http://schemas.openxmlformats.org/spreadsheetml/2006/main" id="92" name="FORNECEDOR_Y" displayName="FORNECEDOR_Y" ref="A1:C11" totalsRowShown="0" headerRowDxfId="326" headerRowCellStyle="Normal 3" dataCellStyle="Normal 3">
  <autoFilter ref="A1:C11">
    <filterColumn colId="0" hiddenButton="1"/>
    <filterColumn colId="1" hiddenButton="1"/>
    <filterColumn colId="2" hiddenButton="1"/>
  </autoFilter>
  <tableColumns count="3">
    <tableColumn id="1" name="CODIGO" dataCellStyle="Normal 3"/>
    <tableColumn id="2" name="DESCRIÇÃO" dataCellStyle="Normal 3"/>
    <tableColumn id="3" name="PREÇO" dataCellStyle="Vírgula"/>
  </tableColumns>
  <tableStyleInfo name="Tabela Atividade Clarify" showFirstColumn="0" showLastColumn="0" showRowStripes="1" showColumnStripes="0"/>
</table>
</file>

<file path=xl/tables/table91.xml><?xml version="1.0" encoding="utf-8"?>
<table xmlns="http://schemas.openxmlformats.org/spreadsheetml/2006/main" id="93" name="FORNECEDOR_Z" displayName="FORNECEDOR_Z" ref="A1:C6" totalsRowShown="0" headerRowDxfId="325" headerRowCellStyle="Normal 3">
  <autoFilter ref="A1:C6">
    <filterColumn colId="0" hiddenButton="1"/>
    <filterColumn colId="1" hiddenButton="1"/>
    <filterColumn colId="2" hiddenButton="1"/>
  </autoFilter>
  <tableColumns count="3">
    <tableColumn id="1" name="CODIGO" dataCellStyle="Normal 3"/>
    <tableColumn id="2" name="DESCRIÇÃO" dataCellStyle="Normal 3"/>
    <tableColumn id="3" name="PREÇO" dataDxfId="324" dataCellStyle="Vírgula"/>
  </tableColumns>
  <tableStyleInfo name="Tabela Atividade Clarify" showFirstColumn="0" showLastColumn="0" showRowStripes="1" showColumnStripes="0"/>
</table>
</file>

<file path=xl/tables/table92.xml><?xml version="1.0" encoding="utf-8"?>
<table xmlns="http://schemas.openxmlformats.org/spreadsheetml/2006/main" id="95" name="TblProcv_com_SE" displayName="TblProcv_com_SE" ref="A1:F8" totalsRowShown="0" headerRowDxfId="323">
  <tableColumns count="6">
    <tableColumn id="1" name="Código" dataDxfId="322"/>
    <tableColumn id="2" name="Condição de Pagamento" dataDxfId="321"/>
    <tableColumn id="3" name="Descrição" dataDxfId="320">
      <calculatedColumnFormula>LOOKUP(TblProcv_com_SE[[#This Row],[Código]],Mercado[[Código]:[Mercadoria]])</calculatedColumnFormula>
    </tableColumn>
    <tableColumn id="4" name="Preço Unitário" dataDxfId="22" dataCellStyle="Vírgula"/>
    <tableColumn id="5" name="Quantidade" dataDxfId="319"/>
    <tableColumn id="6" name="Total" dataDxfId="318" dataCellStyle="Vírgula">
      <calculatedColumnFormula>TblProcv_com_SE[[#This Row],[Preço Unitário]]*TblProcv_com_SE[[#This Row],[Quantidade]]</calculatedColumnFormula>
    </tableColumn>
  </tableColumns>
  <tableStyleInfo name="Tabela Clarify" showFirstColumn="0" showLastColumn="0" showRowStripes="1" showColumnStripes="0"/>
</table>
</file>

<file path=xl/tables/table93.xml><?xml version="1.0" encoding="utf-8"?>
<table xmlns="http://schemas.openxmlformats.org/spreadsheetml/2006/main" id="96" name="Mercado" displayName="Mercado" ref="H1:K83" totalsRowShown="0" headerRowDxfId="317" dataDxfId="316">
  <tableColumns count="4">
    <tableColumn id="1" name="Código" dataDxfId="315"/>
    <tableColumn id="2" name="Mercadoria" dataDxfId="314"/>
    <tableColumn id="3" name="À Vista" dataDxfId="313" dataCellStyle="Vírgula 2 2"/>
    <tableColumn id="4" name="28 Dias" dataDxfId="312"/>
  </tableColumns>
  <tableStyleInfo name="Tabela Clarify" showFirstColumn="0" showLastColumn="0" showRowStripes="1" showColumnStripes="0"/>
</table>
</file>

<file path=xl/tables/table94.xml><?xml version="1.0" encoding="utf-8"?>
<table xmlns="http://schemas.openxmlformats.org/spreadsheetml/2006/main" id="103" name="ListaDeRG" displayName="ListaDeRG" ref="A1:D26" totalsRowShown="0" headerRowDxfId="311" dataDxfId="310">
  <tableColumns count="4">
    <tableColumn id="1" name="Chave" dataDxfId="21" dataCellStyle="Vírgula 3"/>
    <tableColumn id="2" name="RG" dataDxfId="309" dataCellStyle="Vírgula 3"/>
    <tableColumn id="3" name="UF" dataDxfId="308"/>
    <tableColumn id="4" name="Nome" dataDxfId="307"/>
  </tableColumns>
  <tableStyleInfo name="Tabela Clarify" showFirstColumn="0" showLastColumn="0" showRowStripes="1" showColumnStripes="0"/>
</table>
</file>

<file path=xl/tables/table95.xml><?xml version="1.0" encoding="utf-8"?>
<table xmlns="http://schemas.openxmlformats.org/spreadsheetml/2006/main" id="104" name="Tbl_Procv_com_Chave" displayName="Tbl_Procv_com_Chave" ref="F1:I2" totalsRowShown="0" headerRowDxfId="306" dataDxfId="305">
  <tableColumns count="4">
    <tableColumn id="1" name="RG" dataDxfId="304" dataCellStyle="Vírgula 3"/>
    <tableColumn id="2" name="UF" dataDxfId="303"/>
    <tableColumn id="3" name="Chave" dataDxfId="20" dataCellStyle="Ênfase1"/>
    <tableColumn id="4" name="Nome" dataDxfId="302"/>
  </tableColumns>
  <tableStyleInfo name="Tabela Clarify" showFirstColumn="0" showLastColumn="0" showRowStripes="1" showColumnStripes="0"/>
</table>
</file>

<file path=xl/tables/table96.xml><?xml version="1.0" encoding="utf-8"?>
<table xmlns="http://schemas.openxmlformats.org/spreadsheetml/2006/main" id="99" name="Tbl_Pesquisa_Cotação" displayName="Tbl_Pesquisa_Cotação" ref="A1:E9" totalsRowShown="0">
  <tableColumns count="5">
    <tableColumn id="1" name="Data" dataDxfId="301"/>
    <tableColumn id="2" name="Metal" dataDxfId="300"/>
    <tableColumn id="3" name="Cotação" dataDxfId="19"/>
    <tableColumn id="4" name="Quantidade" dataDxfId="299"/>
    <tableColumn id="5" name="Total" dataDxfId="298" dataCellStyle="Vírgula">
      <calculatedColumnFormula>Tbl_Pesquisa_Cotação[[#This Row],[Quantidade]]*Tbl_Pesquisa_Cotação[[#This Row],[Cotação]]</calculatedColumnFormula>
    </tableColumn>
  </tableColumns>
  <tableStyleInfo name="Tabela Atividade Clarify" showFirstColumn="0" showLastColumn="0" showRowStripes="1" showColumnStripes="0"/>
</table>
</file>

<file path=xl/tables/table97.xml><?xml version="1.0" encoding="utf-8"?>
<table xmlns="http://schemas.openxmlformats.org/spreadsheetml/2006/main" id="100" name="FaixaDeMetais" displayName="FaixaDeMetais" ref="G1:I22" totalsRowShown="0" headerRowDxfId="297" dataDxfId="296">
  <tableColumns count="3">
    <tableColumn id="1" name="Data" dataDxfId="295"/>
    <tableColumn id="2" name="Ouro" dataDxfId="294" dataCellStyle="Vírgula 2 2"/>
    <tableColumn id="3" name="Prata" dataDxfId="293" dataCellStyle="Vírgula 2 2"/>
  </tableColumns>
  <tableStyleInfo name="Tabela Atividade Clarify" showFirstColumn="0" showLastColumn="0" showRowStripes="1" showColumnStripes="0"/>
</table>
</file>

<file path=xl/tables/table98.xml><?xml version="1.0" encoding="utf-8"?>
<table xmlns="http://schemas.openxmlformats.org/spreadsheetml/2006/main" id="101" name="TblCidades" displayName="TblCidades" ref="A1:C5" totalsRowShown="0">
  <tableColumns count="3">
    <tableColumn id="1" name="Cidade"/>
    <tableColumn id="2" name="Departamento"/>
    <tableColumn id="3" name="Valor" dataDxfId="292" dataCellStyle="Vírgula"/>
  </tableColumns>
  <tableStyleInfo name="Tabela Atividade Clarify" showFirstColumn="0" showLastColumn="0" showRowStripes="1" showColumnStripes="0"/>
</table>
</file>

<file path=xl/tables/table99.xml><?xml version="1.0" encoding="utf-8"?>
<table xmlns="http://schemas.openxmlformats.org/spreadsheetml/2006/main" id="102" name="FaixasDeFiliais" displayName="FaixasDeFiliais" ref="E1:G12" totalsRowShown="0" headerRowDxfId="291" dataDxfId="290">
  <tableColumns count="3">
    <tableColumn id="1" name="Cidade" dataDxfId="289"/>
    <tableColumn id="2" name="Remédios" dataDxfId="288" dataCellStyle="Vírgula 2 2"/>
    <tableColumn id="3" name="Perfumaria" dataDxfId="287" dataCellStyle="Vírgula 2 2"/>
  </tableColumns>
  <tableStyleInfo name="Tabela Atividade Clarify" showFirstColumn="0" showLastColumn="0" showRowStripes="1" showColumnStripes="0"/>
</table>
</file>

<file path=xl/tables/table100.xml><?xml version="1.0" encoding="utf-8"?>
<table xmlns="http://schemas.openxmlformats.org/spreadsheetml/2006/main" id="105" name="ListaDeVendedoresPorSetor" displayName="ListaDeVendedoresPorSetor" ref="A1:D19" totalsRowShown="0" headerRowDxfId="286" dataDxfId="285">
  <sortState ref="A2:D19">
    <sortCondition ref="A6"/>
  </sortState>
  <tableColumns count="4">
    <tableColumn id="1" name="Chave" dataDxfId="18"/>
    <tableColumn id="2" name="Setor" dataDxfId="284"/>
    <tableColumn id="3" name="Vendedor" dataDxfId="283"/>
    <tableColumn id="4" name="Venda" dataDxfId="282" dataCellStyle="Vírgula 3"/>
  </tableColumns>
  <tableStyleInfo name="Tabela Atividade Clarify" showFirstColumn="0" showLastColumn="0" showRowStripes="1" showColumnStripes="0"/>
</table>
</file>

<file path=xl/tables/table101.xml><?xml version="1.0" encoding="utf-8"?>
<table xmlns="http://schemas.openxmlformats.org/spreadsheetml/2006/main" id="106" name="ListaDeVendedores" displayName="ListaDeVendedores" ref="F1:G10" totalsRowShown="0" headerRowDxfId="281" dataDxfId="280">
  <tableColumns count="2">
    <tableColumn id="1" name="Vendedor" dataDxfId="279"/>
    <tableColumn id="2" name="Nome" dataDxfId="278"/>
  </tableColumns>
  <tableStyleInfo name="Tabela Atividade Clarify" showFirstColumn="0" showLastColumn="0" showRowStripes="1" showColumnStripes="0"/>
</table>
</file>

<file path=xl/tables/table102.xml><?xml version="1.0" encoding="utf-8"?>
<table xmlns="http://schemas.openxmlformats.org/spreadsheetml/2006/main" id="107" name="Tabela83" displayName="Tabela83" ref="I1:M2" totalsRowShown="0">
  <tableColumns count="5">
    <tableColumn id="1" name="Setor" dataDxfId="277"/>
    <tableColumn id="2" name="Vendedor" dataDxfId="276"/>
    <tableColumn id="3" name="Nome" dataDxfId="275"/>
    <tableColumn id="4" name="Chave" dataDxfId="274"/>
    <tableColumn id="5" name="Venda" dataDxfId="273" dataCellStyle="Vírgula"/>
  </tableColumns>
  <tableStyleInfo name="TableStyleMedium14" showFirstColumn="0" showLastColumn="0" showRowStripes="1" showColumnStripes="0"/>
</table>
</file>

<file path=xl/tables/table103.xml><?xml version="1.0" encoding="utf-8"?>
<table xmlns="http://schemas.openxmlformats.org/spreadsheetml/2006/main" id="108" name="Tbl_Localizar_Procurar" displayName="Tbl_Localizar_Procurar" ref="A1:D8" totalsRowShown="0" headerRowDxfId="272" tableBorderDxfId="271">
  <tableColumns count="4">
    <tableColumn id="1" name="Texto Procurado" dataDxfId="270"/>
    <tableColumn id="2" name="Texto" dataDxfId="269"/>
    <tableColumn id="3" name="Localizar" dataDxfId="17"/>
    <tableColumn id="4" name="Procurar" dataDxfId="16"/>
  </tableColumns>
  <tableStyleInfo name="Tabela Clarify" showFirstColumn="0" showLastColumn="0" showRowStripes="1" showColumnStripes="0"/>
</table>
</file>

<file path=xl/tables/table104.xml><?xml version="1.0" encoding="utf-8"?>
<table xmlns="http://schemas.openxmlformats.org/spreadsheetml/2006/main" id="82" name="Tbl_Direita_Esquerda_NumCaract" displayName="Tbl_Direita_Esquerda_NumCaract" ref="A1:E10" totalsRowShown="0" headerRowDxfId="268" tableBorderDxfId="267">
  <autoFilter ref="A1:E10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NomeDaEmpresa" dataDxfId="266"/>
    <tableColumn id="5" name="Quantidade de Caracteres" dataDxfId="265"/>
    <tableColumn id="2" name="Direita" dataDxfId="15"/>
    <tableColumn id="3" name="Esquerda" dataDxfId="14"/>
    <tableColumn id="4" name="Núm.Caract" dataDxfId="13"/>
  </tableColumns>
  <tableStyleInfo name="Tabela Clarify" showFirstColumn="0" showLastColumn="0" showRowStripes="1" showColumnStripes="0"/>
</table>
</file>

<file path=xl/tables/table105.xml><?xml version="1.0" encoding="utf-8"?>
<table xmlns="http://schemas.openxmlformats.org/spreadsheetml/2006/main" id="97" name="Tbl_Extrair_Texto" displayName="Tbl_Extrair_Texto" ref="A13:D19" totalsRowShown="0" headerRowDxfId="264" tableBorderDxfId="263">
  <autoFilter ref="A13:D19">
    <filterColumn colId="0" hiddenButton="1"/>
    <filterColumn colId="1" hiddenButton="1"/>
    <filterColumn colId="2" hiddenButton="1"/>
    <filterColumn colId="3" hiddenButton="1"/>
  </autoFilter>
  <tableColumns count="4">
    <tableColumn id="1" name="NomeDaEmpresa" dataDxfId="262"/>
    <tableColumn id="2" name="Núm_Inicial (Posição Inicial)" dataDxfId="261"/>
    <tableColumn id="3" name="Núm_Caract (Quantidade de Caracteres)"/>
    <tableColumn id="4" name="Extrair Texto" dataDxfId="12"/>
  </tableColumns>
  <tableStyleInfo name="Tabela Clarify" showFirstColumn="0" showLastColumn="0" showRowStripes="1" showColumnStripes="0"/>
</table>
</file>

<file path=xl/tables/table106.xml><?xml version="1.0" encoding="utf-8"?>
<table xmlns="http://schemas.openxmlformats.org/spreadsheetml/2006/main" id="98" name="Tabela98" displayName="Tabela98" ref="A1:D26" totalsRowShown="0" headerRowDxfId="260" dataDxfId="259">
  <tableColumns count="4">
    <tableColumn id="1" name="Texto" dataDxfId="258"/>
    <tableColumn id="2" name="Procure" dataDxfId="257"/>
    <tableColumn id="3" name="Substitua" dataDxfId="256"/>
    <tableColumn id="4" name="Resultado" dataDxfId="11"/>
  </tableColumns>
  <tableStyleInfo name="Tabela Clarify" showFirstColumn="0" showLastColumn="0" showRowStripes="1" showColumnStripes="0"/>
</table>
</file>

<file path=xl/tables/table107.xml><?xml version="1.0" encoding="utf-8"?>
<table xmlns="http://schemas.openxmlformats.org/spreadsheetml/2006/main" id="109" name="Tabela99" displayName="Tabela99" ref="A1:C29" totalsRowShown="0" headerRowDxfId="255">
  <tableColumns count="3">
    <tableColumn id="1" name="Valor" dataDxfId="254"/>
    <tableColumn id="2" name="Formato" dataDxfId="253"/>
    <tableColumn id="3" name="Resultado" dataDxfId="10"/>
  </tableColumns>
  <tableStyleInfo name="Tabela Clarify" showFirstColumn="0" showLastColumn="0" showRowStripes="1" showColumnStripes="0"/>
</table>
</file>

<file path=xl/tables/table108.xml><?xml version="1.0" encoding="utf-8"?>
<table xmlns="http://schemas.openxmlformats.org/spreadsheetml/2006/main" id="110" name="Tabela101" displayName="Tabela101" ref="A1:G9" totalsRowShown="0" headerRowDxfId="252" dataDxfId="251" headerRowCellStyle="Normal 5" dataCellStyle="Normal 5">
  <tableColumns count="7">
    <tableColumn id="1" name="Código do Funcionário" dataDxfId="250" dataCellStyle="Normal 5"/>
    <tableColumn id="2" name="Ordem" dataDxfId="249" dataCellStyle="Normal 5"/>
    <tableColumn id="3" name="UF" dataDxfId="248" dataCellStyle="Normal 5"/>
    <tableColumn id="4" name="Departamento" dataDxfId="9" dataCellStyle="Normal 5"/>
    <tableColumn id="5" name="Data do Pedido" dataDxfId="7" dataCellStyle="Normal 5"/>
    <tableColumn id="6" name="Data de Envio" dataDxfId="8" dataCellStyle="Normal 5"/>
    <tableColumn id="7" name="Previsão de Entrega" dataDxfId="247" dataCellStyle="Normal 5"/>
  </tableColumns>
  <tableStyleInfo name="Tabela Atividade Clarify" showFirstColumn="0" showLastColumn="0" showRowStripes="1" showColumnStripes="0"/>
</table>
</file>

<file path=xl/tables/table109.xml><?xml version="1.0" encoding="utf-8"?>
<table xmlns="http://schemas.openxmlformats.org/spreadsheetml/2006/main" id="112" name="TblExt_Referenciada" displayName="TblExt_Referenciada" ref="A1:C19" totalsRowShown="0" headerRowDxfId="246" dataDxfId="245" headerRowCellStyle="Normal 5" dataCellStyle="Normal 5">
  <tableColumns count="3">
    <tableColumn id="1" name="Código/País" dataDxfId="244" dataCellStyle="Normal 5"/>
    <tableColumn id="3" name="Código" dataDxfId="243" dataCellStyle="Normal 5"/>
    <tableColumn id="4" name="País" dataDxfId="242" dataCellStyle="Normal 5"/>
  </tableColumns>
  <tableStyleInfo name="Tabela Atividade Clarify" showFirstColumn="0" showLastColumn="0" showRowStripes="1" showColumnStripes="0"/>
</table>
</file>

<file path=xl/tables/table110.xml><?xml version="1.0" encoding="utf-8"?>
<table xmlns="http://schemas.openxmlformats.org/spreadsheetml/2006/main" id="113" name="TblEscala_Logaritmica" displayName="TblEscala_Logaritmica" ref="A2:B16" totalsRowShown="0">
  <autoFilter ref="A2:B16">
    <filterColumn colId="0" hiddenButton="1"/>
    <filterColumn colId="1" hiddenButton="1"/>
  </autoFilter>
  <tableColumns count="2">
    <tableColumn id="1" name="Produto"/>
    <tableColumn id="2" name="Vendas" dataCellStyle="Vírgula"/>
  </tableColumns>
  <tableStyleInfo name="Tabela Clarify" showFirstColumn="0" showLastColumn="0" showRowStripes="1" showColumnStripes="0"/>
</table>
</file>

<file path=xl/tables/table111.xml><?xml version="1.0" encoding="utf-8"?>
<table xmlns="http://schemas.openxmlformats.org/spreadsheetml/2006/main" id="116" name="TblMatrículas" displayName="TblMatrículas" ref="D9:F21" totalsRowShown="0" headerRowDxfId="241" dataDxfId="239" headerRowBorderDxfId="240" tableBorderDxfId="238">
  <autoFilter ref="D9:F21">
    <filterColumn colId="0" hiddenButton="1"/>
    <filterColumn colId="1" hiddenButton="1"/>
    <filterColumn colId="2" hiddenButton="1"/>
  </autoFilter>
  <tableColumns count="3">
    <tableColumn id="1" name="Mês" dataDxfId="237"/>
    <tableColumn id="2" name="Previsto" dataDxfId="236" dataCellStyle="Vírgula">
      <calculatedColumnFormula>RANDBETWEEN(250,600)</calculatedColumnFormula>
    </tableColumn>
    <tableColumn id="3" name="Realizado" dataDxfId="235">
      <calculatedColumnFormula>MROUND(TblMatrículas[[#This Row],[Previsto]]-TblMatrículas[[#This Row],[Previsto]]*RAND(),1)</calculatedColumnFormula>
    </tableColumn>
  </tableColumns>
  <tableStyleInfo name="TableStyleDark6" showFirstColumn="0" showLastColumn="0" showRowStripes="1" showColumnStripes="0"/>
</table>
</file>

<file path=xl/tables/table112.xml><?xml version="1.0" encoding="utf-8"?>
<table xmlns="http://schemas.openxmlformats.org/spreadsheetml/2006/main" id="117" name="TblOrigemDosClientes" displayName="TblOrigemDosClientes" ref="D2:F6" totalsRowShown="0" headerRowDxfId="234" headerRowBorderDxfId="233" tableBorderDxfId="232">
  <autoFilter ref="D2:F6">
    <filterColumn colId="0" hiddenButton="1"/>
    <filterColumn colId="1" hiddenButton="1"/>
    <filterColumn colId="2" hiddenButton="1"/>
  </autoFilter>
  <tableColumns count="3">
    <tableColumn id="1" name="Categoria" dataDxfId="231"/>
    <tableColumn id="2" name="Valor" dataDxfId="230">
      <calculatedColumnFormula>RANDBETWEEN(MIN(TblMatrículas[Realizado]),MAX(TblMatrículas[Realizado]))</calculatedColumnFormula>
    </tableColumn>
    <tableColumn id="3" name="Porcentagem" dataDxfId="229" dataCellStyle="Porcentagem">
      <calculatedColumnFormula>TblOrigemDosClientes[[#This Row],[Valor]]/SUM(TblOrigemDosClientes[Valor])</calculatedColumnFormula>
    </tableColumn>
  </tableColumns>
  <tableStyleInfo name="TableStyleDark6" showFirstColumn="0" showLastColumn="0" showRowStripes="1" showColumnStripes="0"/>
</table>
</file>

<file path=xl/tables/table113.xml><?xml version="1.0" encoding="utf-8"?>
<table xmlns="http://schemas.openxmlformats.org/spreadsheetml/2006/main" id="118" name="TblFaixaEtaria" displayName="TblFaixaEtaria" ref="H13:J17" totalsRowShown="0" headerRowDxfId="228" dataDxfId="226" headerRowBorderDxfId="227" tableBorderDxfId="225">
  <autoFilter ref="H13:J17">
    <filterColumn colId="0" hiddenButton="1"/>
    <filterColumn colId="1" hiddenButton="1"/>
    <filterColumn colId="2" hiddenButton="1"/>
  </autoFilter>
  <tableColumns count="3">
    <tableColumn id="1" name="Faixa" dataDxfId="224"/>
    <tableColumn id="2" name="Homens" dataDxfId="223">
      <calculatedColumnFormula>RANDBETWEEN(MIN(TblOrigemDosClientes[Valor]),MAX(TblOrigemDosClientes[Valor]))</calculatedColumnFormula>
    </tableColumn>
    <tableColumn id="3" name="Mulheres" dataDxfId="222">
      <calculatedColumnFormula>RANDBETWEEN(MIN(TblOrigemDosClientes[Valor]),MAX(TblOrigemDosClientes[Valor]))</calculatedColumnFormula>
    </tableColumn>
  </tableColumns>
  <tableStyleInfo name="TableStyleDark2" showFirstColumn="0" showLastColumn="0" showRowStripes="1" showColumnStripes="0"/>
</table>
</file>

<file path=xl/tables/table114.xml><?xml version="1.0" encoding="utf-8"?>
<table xmlns="http://schemas.openxmlformats.org/spreadsheetml/2006/main" id="122" name="TblCursosRealizados" displayName="TblCursosRealizados" ref="A6:B10" totalsRowShown="0">
  <autoFilter ref="A6:B10">
    <filterColumn colId="0" hiddenButton="1"/>
    <filterColumn colId="1" hiddenButton="1"/>
  </autoFilter>
  <tableColumns count="2">
    <tableColumn id="1" name="Curso"/>
    <tableColumn id="2" name="Total" dataDxfId="221" dataCellStyle="Vírgula">
      <calculatedColumnFormula>RANDBETWEEN(MIN(TblMatrículas[Realizado]),MAX(TblMatrículas[Realizado]))</calculatedColumnFormula>
    </tableColumn>
  </tableColumns>
  <tableStyleInfo name="TableStyleLight8" showFirstColumn="0" showLastColumn="0" showRowStripes="1" showColumnStripes="0"/>
</table>
</file>

<file path=xl/tables/table115.xml><?xml version="1.0" encoding="utf-8"?>
<table xmlns="http://schemas.openxmlformats.org/spreadsheetml/2006/main" id="123" name="TblMinigráficos" displayName="TblMinigráficos" ref="A1:H50" totalsRowShown="0" headerRowDxfId="220" dataDxfId="219" headerRowCellStyle="Normal 3" dataCellStyle="Normal 3">
  <autoFilter ref="A1:H5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Região" dataDxfId="218" dataCellStyle="Normal 3"/>
    <tableColumn id="2" name="UF" dataDxfId="217" dataCellStyle="Normal 3"/>
    <tableColumn id="3" name="Cidade" dataDxfId="216" dataCellStyle="Normal 3"/>
    <tableColumn id="4" name="Jan" dataDxfId="215" dataCellStyle="Normal 3"/>
    <tableColumn id="5" name="Fev" dataDxfId="214" dataCellStyle="Normal 3"/>
    <tableColumn id="6" name="Mar" dataDxfId="213" dataCellStyle="Normal 3"/>
    <tableColumn id="7" name="Abr" dataDxfId="212" dataCellStyle="Normal 3"/>
    <tableColumn id="8" name="Minigráfico" dataDxfId="6" dataCellStyle="Normal 3"/>
  </tableColumns>
  <tableStyleInfo name="Tabela Clarify" showFirstColumn="0" showLastColumn="1" showRowStripes="1" showColumnStripes="0"/>
</table>
</file>

<file path=xl/tables/table116.xml><?xml version="1.0" encoding="utf-8"?>
<table xmlns="http://schemas.openxmlformats.org/spreadsheetml/2006/main" id="124" name="Tabela124" displayName="Tabela124" ref="A1:AA32" totalsRowShown="0" headerRowDxfId="211" dataDxfId="210">
  <autoFilter ref="A1:AA3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name="DIA" dataDxfId="209"/>
    <tableColumn id="2" name="JAN" dataDxfId="208"/>
    <tableColumn id="3" name="JAN*" dataDxfId="207"/>
    <tableColumn id="4" name="FEV" dataDxfId="206"/>
    <tableColumn id="5" name="FEV*" dataDxfId="205"/>
    <tableColumn id="6" name="MAR" dataDxfId="204"/>
    <tableColumn id="7" name="MAR*" dataDxfId="203"/>
    <tableColumn id="8" name="ABR" dataDxfId="202"/>
    <tableColumn id="9" name="ABR*" dataDxfId="201"/>
    <tableColumn id="10" name="MAI" dataDxfId="200"/>
    <tableColumn id="11" name="MAI*" dataDxfId="199"/>
    <tableColumn id="12" name="JUN" dataDxfId="198"/>
    <tableColumn id="13" name="JUN*" dataDxfId="197"/>
    <tableColumn id="14" name="JUL" dataDxfId="196"/>
    <tableColumn id="15" name="JUL*" dataDxfId="195"/>
    <tableColumn id="16" name="AGO" dataDxfId="194"/>
    <tableColumn id="17" name="AGO*" dataDxfId="193"/>
    <tableColumn id="18" name="SET" dataDxfId="192"/>
    <tableColumn id="19" name="SET*" dataDxfId="191"/>
    <tableColumn id="20" name="OUT" dataDxfId="190"/>
    <tableColumn id="21" name="OUT*" dataDxfId="189"/>
    <tableColumn id="22" name="NOV" dataDxfId="188"/>
    <tableColumn id="23" name="NOV*" dataDxfId="187"/>
    <tableColumn id="24" name="DEZ" dataDxfId="186"/>
    <tableColumn id="25" name="DEZ*" dataDxfId="185"/>
    <tableColumn id="26" name="Minigráfico Linha" dataDxfId="5"/>
    <tableColumn id="27" name="Minigráfico Coluna" dataDxfId="4"/>
  </tableColumns>
  <tableStyleInfo name="Tabela Atividade Clarify" showFirstColumn="0" showLastColumn="0" showRowStripes="1" showColumnStripes="0"/>
</table>
</file>

<file path=xl/tables/table117.xml><?xml version="1.0" encoding="utf-8"?>
<table xmlns="http://schemas.openxmlformats.org/spreadsheetml/2006/main" id="50" name="Extra_Entrega" displayName="Extra_Entrega" ref="A1:M19" totalsRowShown="0" headerRowDxfId="184">
  <autoFilter ref="A1:M1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sortState ref="A2:M19">
    <sortCondition ref="J10"/>
  </sortState>
  <tableColumns count="13">
    <tableColumn id="1" name="Código"/>
    <tableColumn id="2" name="Nome"/>
    <tableColumn id="3" name="Sobrenome"/>
    <tableColumn id="5" name="Previsão de Entrega" dataDxfId="183"/>
    <tableColumn id="6" name="Valor" dataDxfId="182"/>
    <tableColumn id="4" name="Peso (Kg)" dataDxfId="181"/>
    <tableColumn id="8" name="Região"/>
    <tableColumn id="9" name="UF"/>
    <tableColumn id="10" name="Cidade"/>
    <tableColumn id="12" name="Nome Completo" dataDxfId="180"/>
    <tableColumn id="11" name="Data de Entrega" dataDxfId="179"/>
    <tableColumn id="13" name="Total com Frete" dataDxfId="178" dataCellStyle="Vírgula"/>
    <tableColumn id="15" name="Frete" dataDxfId="177" dataCellStyle="Vírgula"/>
  </tableColumns>
  <tableStyleInfo name="Tabela Atividade Clarify" showFirstColumn="0" showLastColumn="0" showRowStripes="1" showColumnStripes="0"/>
</table>
</file>

<file path=xl/tables/table118.xml><?xml version="1.0" encoding="utf-8"?>
<table xmlns="http://schemas.openxmlformats.org/spreadsheetml/2006/main" id="83" name="Extra_PesquisaMultas" displayName="Extra_PesquisaMultas" ref="A1:J10" totalsRowShown="0" dataDxfId="176">
  <tableColumns count="10">
    <tableColumn id="1" name="CNH" dataDxfId="175"/>
    <tableColumn id="2" name="Condutor" dataDxfId="174"/>
    <tableColumn id="3" name="Código" dataDxfId="173"/>
    <tableColumn id="4" name="Descrição da Infração" dataDxfId="172"/>
    <tableColumn id="5" name="Gravidade" dataDxfId="171"/>
    <tableColumn id="6" name="Pontos" dataDxfId="170"/>
    <tableColumn id="8" name="Competência" dataDxfId="169"/>
    <tableColumn id="10" name="Vencimento" dataDxfId="168"/>
    <tableColumn id="11" name="Pagamento" dataDxfId="167"/>
    <tableColumn id="9" name="Valor" dataDxfId="166" dataCellStyle="Vírgula"/>
  </tableColumns>
  <tableStyleInfo name="Tabela Atividade Clarify" showFirstColumn="0" showLastColumn="0" showRowStripes="1" showColumnStripes="0"/>
</table>
</file>

<file path=xl/tables/table119.xml><?xml version="1.0" encoding="utf-8"?>
<table xmlns="http://schemas.openxmlformats.org/spreadsheetml/2006/main" id="84" name="TblBaseMultas" displayName="TblBaseMultas" ref="A1:H392" totalsRowShown="0" headerRowDxfId="165" dataDxfId="164">
  <tableColumns count="8">
    <tableColumn id="1" name="Código" dataDxfId="163"/>
    <tableColumn id="2" name="Descrição da Infração" dataDxfId="162"/>
    <tableColumn id="3" name="Enquadramento" dataDxfId="161"/>
    <tableColumn id="4" name="Gravidade" dataDxfId="160"/>
    <tableColumn id="5" name="Responsabilidade" dataDxfId="159"/>
    <tableColumn id="6" name="Compentência" dataDxfId="158"/>
    <tableColumn id="7" name="Pontos" dataDxfId="157"/>
    <tableColumn id="8" name="Valor" dataDxfId="156"/>
  </tableColumns>
  <tableStyleInfo name="Tabela Atividade Clarify" showFirstColumn="0" showLastColumn="0" showRowStripes="1" showColumnStripes="0"/>
</table>
</file>

<file path=xl/tables/table120.xml><?xml version="1.0" encoding="utf-8"?>
<table xmlns="http://schemas.openxmlformats.org/spreadsheetml/2006/main" id="125" name="Extra_Gal_Osório" displayName="Extra_Gal_Osório" ref="A1:G46" totalsRowShown="0" headerRowDxfId="155" dataDxfId="154">
  <autoFilter ref="A1:G4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Produtos" dataDxfId="153"/>
    <tableColumn id="10" name="Vl. Unit. $" dataDxfId="152"/>
    <tableColumn id="4" name="Quantidade" dataDxfId="151"/>
    <tableColumn id="7" name="Tipo Pagamento" dataDxfId="150"/>
    <tableColumn id="6" name="Atacado/Varejo" dataDxfId="149"/>
    <tableColumn id="2" name="Preço $" dataDxfId="148"/>
    <tableColumn id="5" name="Total Geral R$" dataDxfId="147" dataCellStyle="Vírgula"/>
  </tableColumns>
  <tableStyleInfo name="Tabela Atividade Clarify" showFirstColumn="0" showLastColumn="0" showRowStripes="1" showColumnStripes="0"/>
</table>
</file>

<file path=xl/tables/table121.xml><?xml version="1.0" encoding="utf-8"?>
<table xmlns="http://schemas.openxmlformats.org/spreadsheetml/2006/main" id="126" name="BaseDeDescontos" displayName="BaseDeDescontos" ref="T1:V46" totalsRowShown="0">
  <autoFilter ref="T1:V46">
    <filterColumn colId="0" hiddenButton="1"/>
    <filterColumn colId="1" hiddenButton="1"/>
    <filterColumn colId="2" hiddenButton="1"/>
  </autoFilter>
  <tableColumns count="3">
    <tableColumn id="1" name="Produtos" dataDxfId="146"/>
    <tableColumn id="3" name="À Vista - Atacado" dataDxfId="145"/>
    <tableColumn id="6" name="28 Dias - Atacado" dataDxfId="144"/>
  </tableColumns>
  <tableStyleInfo name="Tabela Atividade Clarify" showFirstColumn="0" showLastColumn="0" showRowStripes="1" showColumnStripes="0"/>
</table>
</file>

<file path=xl/tables/table122.xml><?xml version="1.0" encoding="utf-8"?>
<table xmlns="http://schemas.openxmlformats.org/spreadsheetml/2006/main" id="127" name="TblCotação" displayName="TblCotação" ref="I1:I2" totalsRowShown="0" headerRowDxfId="143" dataDxfId="142">
  <autoFilter ref="I1:I2">
    <filterColumn colId="0" hiddenButton="1"/>
  </autoFilter>
  <tableColumns count="1">
    <tableColumn id="1" name="Dólar" dataDxfId="141"/>
  </tableColumns>
  <tableStyleInfo name="Tabela Atividade Clarify" showFirstColumn="0" showLastColumn="0" showRowStripes="1" showColumnStripes="0"/>
</table>
</file>

<file path=xl/tables/table123.xml><?xml version="1.0" encoding="utf-8"?>
<table xmlns="http://schemas.openxmlformats.org/spreadsheetml/2006/main" id="128" name="Tabela128" displayName="Tabela128" ref="A4:I14" totalsRowShown="0" headerRowDxfId="140" headerRowCellStyle="Normal 10">
  <autoFilter ref="A4:I1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Nome do Titular" dataDxfId="139" dataCellStyle="Normal 10"/>
    <tableColumn id="2" name="Tipo de Plano" dataDxfId="138" dataCellStyle="Normal 10"/>
    <tableColumn id="3" name="Data de Adesão" dataDxfId="137" dataCellStyle="Normal 10"/>
    <tableColumn id="4" name="Fim Carência" dataDxfId="136" dataCellStyle="Normal 10"/>
    <tableColumn id="5" name="Situação" dataDxfId="135" dataCellStyle="Vírgula 3"/>
    <tableColumn id="6" name="N° de Dependentes" dataDxfId="134" dataCellStyle="Normal 10"/>
    <tableColumn id="7" name="Total Apurado" dataDxfId="133" dataCellStyle="Vírgula"/>
    <tableColumn id="8" name="Desconto" dataDxfId="132" dataCellStyle="Vírgula"/>
    <tableColumn id="9" name="Total a Pagar" dataDxfId="131" dataCellStyle="Vírgula"/>
  </tableColumns>
  <tableStyleInfo name="Tabela Atividade Clarify" showFirstColumn="0" showLastColumn="0" showRowStripes="1" showColumnStripes="0"/>
</table>
</file>

<file path=xl/tables/table124.xml><?xml version="1.0" encoding="utf-8"?>
<table xmlns="http://schemas.openxmlformats.org/spreadsheetml/2006/main" id="129" name="Referência" displayName="Referência" ref="A1:A2" totalsRowShown="0" dataDxfId="130">
  <autoFilter ref="A1:A2">
    <filterColumn colId="0" hiddenButton="1"/>
  </autoFilter>
  <tableColumns count="1">
    <tableColumn id="1" name="Data de Referência" dataDxfId="129">
      <calculatedColumnFormula>TODAY()</calculatedColumnFormula>
    </tableColumn>
  </tableColumns>
  <tableStyleInfo name="Tabela Atividade Clarify" showFirstColumn="0" showLastColumn="0" showRowStripes="1" showColumnStripes="0"/>
</table>
</file>

<file path=xl/tables/table125.xml><?xml version="1.0" encoding="utf-8"?>
<table xmlns="http://schemas.openxmlformats.org/spreadsheetml/2006/main" id="130" name="TabelaDePreços" displayName="TabelaDePreços" ref="A2:D7" totalsRowShown="0" headerRowDxfId="128" dataDxfId="127" headerRowCellStyle="Normal 10">
  <autoFilter ref="A2:D7">
    <filterColumn colId="0" hiddenButton="1"/>
    <filterColumn colId="1" hiddenButton="1"/>
    <filterColumn colId="2" hiddenButton="1"/>
    <filterColumn colId="3" hiddenButton="1"/>
  </autoFilter>
  <tableColumns count="4">
    <tableColumn id="1" name="Tipo" dataDxfId="126" dataCellStyle="Vírgula 3"/>
    <tableColumn id="2" name="Carência" dataDxfId="125" dataCellStyle="Vírgula 3"/>
    <tableColumn id="3" name="Valor Titular" dataDxfId="124" dataCellStyle="Vírgula 3"/>
    <tableColumn id="4" name="Valor Dependente" dataDxfId="123" dataCellStyle="Vírgula 3"/>
  </tableColumns>
  <tableStyleInfo name="Tabela Atividade Clarify" showFirstColumn="0" showLastColumn="0" showRowStripes="1" showColumnStripes="0"/>
</table>
</file>

<file path=xl/tables/table126.xml><?xml version="1.0" encoding="utf-8"?>
<table xmlns="http://schemas.openxmlformats.org/spreadsheetml/2006/main" id="131" name="Extra_SalarioMinimo" displayName="Extra_SalarioMinimo" ref="A1:A2" totalsRowShown="0" headerRowDxfId="122" dataDxfId="121" dataCellStyle="Moeda">
  <autoFilter ref="A1:A2">
    <filterColumn colId="0" hiddenButton="1"/>
  </autoFilter>
  <tableColumns count="1">
    <tableColumn id="1" name="Salário Mínimo" dataDxfId="120" dataCellStyle="Moeda"/>
  </tableColumns>
  <tableStyleInfo name="Tabela Atividade Clarify" showFirstColumn="0" showLastColumn="0" showRowStripes="1" showColumnStripes="0"/>
</table>
</file>

<file path=xl/tables/table127.xml><?xml version="1.0" encoding="utf-8"?>
<table xmlns="http://schemas.openxmlformats.org/spreadsheetml/2006/main" id="132" name="Tabela132" displayName="Tabela132" ref="A4:K52" totalsRowShown="0" headerRowDxfId="119" dataDxfId="118" dataCellStyle="Moeda">
  <autoFilter ref="A4:K5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Funcionário" dataDxfId="117"/>
    <tableColumn id="2" name="Código" dataDxfId="116"/>
    <tableColumn id="3" name="Cargo" dataDxfId="115"/>
    <tableColumn id="4" name="Nr. Sal." dataDxfId="114"/>
    <tableColumn id="5" name="Salário Bruto" dataDxfId="113"/>
    <tableColumn id="6" name="INSS" dataDxfId="112" dataCellStyle="Moeda"/>
    <tableColumn id="7" name="Dependentes" dataDxfId="111"/>
    <tableColumn id="8" name="Salário Família" dataDxfId="110" dataCellStyle="Moeda"/>
    <tableColumn id="9" name="IRRF" dataDxfId="109" dataCellStyle="Moeda"/>
    <tableColumn id="10" name="Tot. Desc." dataDxfId="108" dataCellStyle="Moeda"/>
    <tableColumn id="11" name="Sal. Líq." dataDxfId="107" dataCellStyle="Moeda"/>
  </tableColumns>
  <tableStyleInfo name="Tabela Atividade Clarify" showFirstColumn="0" showLastColumn="0" showRowStripes="1" showColumnStripes="0"/>
</table>
</file>

<file path=xl/tables/table128.xml><?xml version="1.0" encoding="utf-8"?>
<table xmlns="http://schemas.openxmlformats.org/spreadsheetml/2006/main" id="133" name="TabelaDeCargos" displayName="TabelaDeCargos" ref="A3:C51" totalsRowShown="0" headerRowDxfId="106" tableBorderDxfId="105">
  <autoFilter ref="A3:C51">
    <filterColumn colId="0" hiddenButton="1"/>
    <filterColumn colId="1" hiddenButton="1"/>
    <filterColumn colId="2" hiddenButton="1"/>
  </autoFilter>
  <tableColumns count="3">
    <tableColumn id="1" name="Código" dataDxfId="104"/>
    <tableColumn id="2" name="Cargo" dataDxfId="103"/>
    <tableColumn id="3" name="Salário" dataDxfId="102"/>
  </tableColumns>
  <tableStyleInfo name="Tabela Atividade Clarify" showFirstColumn="0" showLastColumn="0" showRowStripes="1" showColumnStripes="0"/>
</table>
</file>

<file path=xl/tables/table129.xml><?xml version="1.0" encoding="utf-8"?>
<table xmlns="http://schemas.openxmlformats.org/spreadsheetml/2006/main" id="134" name="TabelaINSS" displayName="TabelaINSS" ref="E4:G8" totalsRowShown="0" headerRowDxfId="101" headerRowBorderDxfId="100" tableBorderDxfId="99">
  <autoFilter ref="E4:G8">
    <filterColumn colId="0" hiddenButton="1"/>
    <filterColumn colId="1" hiddenButton="1"/>
    <filterColumn colId="2" hiddenButton="1"/>
  </autoFilter>
  <tableColumns count="3">
    <tableColumn id="1" name="De:" dataDxfId="98"/>
    <tableColumn id="2" name="Até:" dataDxfId="97"/>
    <tableColumn id="3" name="%" dataDxfId="96"/>
  </tableColumns>
  <tableStyleInfo name="Tabela Atividade Clarify" showFirstColumn="0" showLastColumn="0" showRowStripes="1" showColumnStripes="0"/>
</table>
</file>

<file path=xl/tables/table130.xml><?xml version="1.0" encoding="utf-8"?>
<table xmlns="http://schemas.openxmlformats.org/spreadsheetml/2006/main" id="135" name="TabelaIRRF" displayName="TabelaIRRF" ref="I4:K10" totalsRowShown="0" headerRowDxfId="95" headerRowBorderDxfId="94" tableBorderDxfId="93">
  <autoFilter ref="I4:K10">
    <filterColumn colId="0" hiddenButton="1"/>
    <filterColumn colId="1" hiddenButton="1"/>
    <filterColumn colId="2" hiddenButton="1"/>
  </autoFilter>
  <tableColumns count="3">
    <tableColumn id="1" name="De:" dataDxfId="92"/>
    <tableColumn id="2" name="Até:" dataDxfId="91"/>
    <tableColumn id="3" name="%" dataDxfId="90"/>
  </tableColumns>
  <tableStyleInfo name="Tabela Atividade Clarify" showFirstColumn="0" showLastColumn="0" showRowStripes="1" showColumnStripes="0"/>
</table>
</file>

<file path=xl/tables/table131.xml><?xml version="1.0" encoding="utf-8"?>
<table xmlns="http://schemas.openxmlformats.org/spreadsheetml/2006/main" id="136" name="SalárioFamília" displayName="SalárioFamília" ref="M2:N5" totalsRowShown="0" headerRowDxfId="89" dataDxfId="87" headerRowBorderDxfId="88" tableBorderDxfId="86" totalsRowBorderDxfId="85">
  <autoFilter ref="M2:N5">
    <filterColumn colId="0" hiddenButton="1"/>
    <filterColumn colId="1" hiddenButton="1"/>
  </autoFilter>
  <tableColumns count="2">
    <tableColumn id="1" name="Salário Bruto" dataDxfId="84"/>
    <tableColumn id="2" name="Valor" dataDxfId="83" dataCellStyle="Moeda 5"/>
  </tableColumns>
  <tableStyleInfo name="Tabela Atividade Clarify" showFirstColumn="0" showLastColumn="0" showRowStripes="1" showColumnStripes="0"/>
</table>
</file>

<file path=xl/tables/table132.xml><?xml version="1.0" encoding="utf-8"?>
<table xmlns="http://schemas.openxmlformats.org/spreadsheetml/2006/main" id="119" name="Tabela119" displayName="Tabela119" ref="A2:B23" totalsRowShown="0" headerRowDxfId="82" tableBorderDxfId="81">
  <autoFilter ref="A2:B23">
    <filterColumn colId="0" hiddenButton="1"/>
    <filterColumn colId="1" hiddenButton="1"/>
  </autoFilter>
  <tableColumns count="2">
    <tableColumn id="1" name="Data" dataDxfId="80"/>
    <tableColumn id="2" name="Venda" dataDxfId="79" dataCellStyle="Vírgula"/>
  </tableColumns>
  <tableStyleInfo name="Tabela Atividade Clarify" showFirstColumn="0" showLastColumn="0" showRowStripes="1" showColumnStripes="0"/>
</table>
</file>

<file path=xl/tables/table133.xml><?xml version="1.0" encoding="utf-8"?>
<table xmlns="http://schemas.openxmlformats.org/spreadsheetml/2006/main" id="120" name="Tabela120" displayName="Tabela120" ref="D2:F10" totalsRowShown="0" headerRowDxfId="78" tableBorderDxfId="77">
  <autoFilter ref="D2:F10">
    <filterColumn colId="0" hiddenButton="1"/>
    <filterColumn colId="1" hiddenButton="1"/>
    <filterColumn colId="2" hiddenButton="1"/>
  </autoFilter>
  <tableColumns count="3">
    <tableColumn id="1" name="Cidade" dataDxfId="76"/>
    <tableColumn id="2" name="Vendas" dataDxfId="75" dataCellStyle="Vírgula"/>
    <tableColumn id="3" name="Meta" dataDxfId="74" dataCellStyle="Vírgula"/>
  </tableColumns>
  <tableStyleInfo name="Tabela Atividade Clarify" showFirstColumn="0" showLastColumn="0" showRowStripes="1" showColumnStripes="0"/>
</table>
</file>

<file path=xl/tables/table134.xml><?xml version="1.0" encoding="utf-8"?>
<table xmlns="http://schemas.openxmlformats.org/spreadsheetml/2006/main" id="121" name="Tabela121" displayName="Tabela121" ref="H2:J8" totalsRowShown="0" headerRowDxfId="73" tableBorderDxfId="72">
  <autoFilter ref="H2:J8">
    <filterColumn colId="0" hiddenButton="1"/>
    <filterColumn colId="1" hiddenButton="1"/>
    <filterColumn colId="2" hiddenButton="1"/>
  </autoFilter>
  <tableColumns count="3">
    <tableColumn id="1" name="Município" dataDxfId="71"/>
    <tableColumn id="2" name="UF" dataDxfId="70"/>
    <tableColumn id="3" name="Vendas" dataDxfId="69"/>
  </tableColumns>
  <tableStyleInfo name="Tabela Atividade Clarify" showFirstColumn="0" showLastColumn="0" showRowStripes="1" showColumnStripes="0"/>
</table>
</file>

<file path=xl/tables/table135.xml><?xml version="1.0" encoding="utf-8"?>
<table xmlns="http://schemas.openxmlformats.org/spreadsheetml/2006/main" id="137" name="Extra_SomaSE" displayName="Extra_SomaSE" ref="A1:E28" totalsRowShown="0">
  <autoFilter ref="A1:E28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Marca"/>
    <tableColumn id="2" name="Produto"/>
    <tableColumn id="3" name="Quantidade"/>
    <tableColumn id="4" name="Valor Unitário"/>
    <tableColumn id="5" name="Valor Total">
      <calculatedColumnFormula>D2*C2</calculatedColumnFormula>
    </tableColumn>
  </tableColumns>
  <tableStyleInfo name="Tabela Atividade Clarify" showFirstColumn="0" showLastColumn="0" showRowStripes="1" showColumnStripes="0"/>
</table>
</file>

<file path=xl/tables/table136.xml><?xml version="1.0" encoding="utf-8"?>
<table xmlns="http://schemas.openxmlformats.org/spreadsheetml/2006/main" id="138" name="AnáliseI" displayName="AnáliseI" ref="G1:I10" totalsRowShown="0">
  <autoFilter ref="G1:I10">
    <filterColumn colId="0" hiddenButton="1"/>
    <filterColumn colId="1" hiddenButton="1"/>
    <filterColumn colId="2" hiddenButton="1"/>
  </autoFilter>
  <tableColumns count="3">
    <tableColumn id="1" name="Marca"/>
    <tableColumn id="2" name="Soma Quantidade" dataDxfId="3"/>
    <tableColumn id="3" name="Soma Valor Total" dataDxfId="2" dataCellStyle="Vírgula"/>
  </tableColumns>
  <tableStyleInfo name="Tabela Atividade Clarify" showFirstColumn="0" showLastColumn="0" showRowStripes="1" showColumnStripes="0"/>
</table>
</file>

<file path=xl/tables/table137.xml><?xml version="1.0" encoding="utf-8"?>
<table xmlns="http://schemas.openxmlformats.org/spreadsheetml/2006/main" id="139" name="AnáliseII" displayName="AnáliseII" ref="G12:I22" totalsRowShown="0">
  <autoFilter ref="G12:I22">
    <filterColumn colId="0" hiddenButton="1"/>
    <filterColumn colId="1" hiddenButton="1"/>
    <filterColumn colId="2" hiddenButton="1"/>
  </autoFilter>
  <tableColumns count="3">
    <tableColumn id="1" name="Produto"/>
    <tableColumn id="2" name="Soma Quantidade" dataDxfId="1"/>
    <tableColumn id="3" name="Soma Valor Total" dataDxfId="0" dataCellStyle="Vírgula"/>
  </tableColumns>
  <tableStyleInfo name="Tabela Atividade Clarify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1.xml"/><Relationship Id="rId4" Type="http://schemas.openxmlformats.org/officeDocument/2006/relationships/table" Target="../tables/table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2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drawing" Target="../drawings/drawing25.xml"/><Relationship Id="rId4" Type="http://schemas.openxmlformats.org/officeDocument/2006/relationships/table" Target="../tables/table1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drawing" Target="../drawings/drawing26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drawing" Target="../drawings/drawing2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drawing" Target="../drawings/drawing28.xml"/><Relationship Id="rId4" Type="http://schemas.openxmlformats.org/officeDocument/2006/relationships/table" Target="../tables/table28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drawing" Target="../drawings/drawing31.xml"/><Relationship Id="rId5" Type="http://schemas.openxmlformats.org/officeDocument/2006/relationships/table" Target="../tables/table32.xml"/><Relationship Id="rId4" Type="http://schemas.openxmlformats.org/officeDocument/2006/relationships/table" Target="../tables/table31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drawing" Target="../drawings/drawing32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6.xml"/><Relationship Id="rId2" Type="http://schemas.openxmlformats.org/officeDocument/2006/relationships/table" Target="../tables/table35.xml"/><Relationship Id="rId1" Type="http://schemas.openxmlformats.org/officeDocument/2006/relationships/drawing" Target="../drawings/drawing33.xml"/><Relationship Id="rId5" Type="http://schemas.openxmlformats.org/officeDocument/2006/relationships/table" Target="../tables/table38.xml"/><Relationship Id="rId4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0.xml"/><Relationship Id="rId2" Type="http://schemas.openxmlformats.org/officeDocument/2006/relationships/table" Target="../tables/table39.xml"/><Relationship Id="rId1" Type="http://schemas.openxmlformats.org/officeDocument/2006/relationships/drawing" Target="../drawings/drawing36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2.xml"/><Relationship Id="rId2" Type="http://schemas.openxmlformats.org/officeDocument/2006/relationships/table" Target="../tables/table41.xml"/><Relationship Id="rId1" Type="http://schemas.openxmlformats.org/officeDocument/2006/relationships/drawing" Target="../drawings/drawing37.x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drawing" Target="../drawings/drawing38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drawing" Target="../drawings/drawing39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6.xml"/><Relationship Id="rId2" Type="http://schemas.openxmlformats.org/officeDocument/2006/relationships/table" Target="../tables/table45.xml"/><Relationship Id="rId1" Type="http://schemas.openxmlformats.org/officeDocument/2006/relationships/drawing" Target="../drawings/drawing42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drawing" Target="../drawings/drawing43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drawing" Target="../drawings/drawing44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2" Type="http://schemas.openxmlformats.org/officeDocument/2006/relationships/table" Target="../tables/table49.xml"/><Relationship Id="rId1" Type="http://schemas.openxmlformats.org/officeDocument/2006/relationships/drawing" Target="../drawings/drawing45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2.xml"/><Relationship Id="rId2" Type="http://schemas.openxmlformats.org/officeDocument/2006/relationships/table" Target="../tables/table51.xml"/><Relationship Id="rId1" Type="http://schemas.openxmlformats.org/officeDocument/2006/relationships/drawing" Target="../drawings/drawing46.xml"/><Relationship Id="rId6" Type="http://schemas.openxmlformats.org/officeDocument/2006/relationships/table" Target="../tables/table55.xml"/><Relationship Id="rId5" Type="http://schemas.openxmlformats.org/officeDocument/2006/relationships/table" Target="../tables/table54.xml"/><Relationship Id="rId4" Type="http://schemas.openxmlformats.org/officeDocument/2006/relationships/table" Target="../tables/table53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57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9.xml"/><Relationship Id="rId2" Type="http://schemas.openxmlformats.org/officeDocument/2006/relationships/table" Target="../tables/table58.xml"/><Relationship Id="rId1" Type="http://schemas.openxmlformats.org/officeDocument/2006/relationships/drawing" Target="../drawings/drawing48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1.xml"/><Relationship Id="rId2" Type="http://schemas.openxmlformats.org/officeDocument/2006/relationships/table" Target="../tables/table60.xml"/><Relationship Id="rId1" Type="http://schemas.openxmlformats.org/officeDocument/2006/relationships/drawing" Target="../drawings/drawing49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2" Type="http://schemas.openxmlformats.org/officeDocument/2006/relationships/table" Target="../tables/table62.xml"/><Relationship Id="rId1" Type="http://schemas.openxmlformats.org/officeDocument/2006/relationships/drawing" Target="../drawings/drawing50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5.xml"/><Relationship Id="rId2" Type="http://schemas.openxmlformats.org/officeDocument/2006/relationships/table" Target="../tables/table64.xml"/><Relationship Id="rId1" Type="http://schemas.openxmlformats.org/officeDocument/2006/relationships/drawing" Target="../drawings/drawing51.x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6.xml"/><Relationship Id="rId1" Type="http://schemas.openxmlformats.org/officeDocument/2006/relationships/drawing" Target="../drawings/drawing52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2" Type="http://schemas.openxmlformats.org/officeDocument/2006/relationships/table" Target="../tables/table67.xml"/><Relationship Id="rId1" Type="http://schemas.openxmlformats.org/officeDocument/2006/relationships/drawing" Target="../drawings/drawing53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70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2.xml"/><Relationship Id="rId2" Type="http://schemas.openxmlformats.org/officeDocument/2006/relationships/table" Target="../tables/table71.xml"/><Relationship Id="rId1" Type="http://schemas.openxmlformats.org/officeDocument/2006/relationships/drawing" Target="../drawings/drawing57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2" Type="http://schemas.openxmlformats.org/officeDocument/2006/relationships/table" Target="../tables/table73.xml"/><Relationship Id="rId1" Type="http://schemas.openxmlformats.org/officeDocument/2006/relationships/drawing" Target="../drawings/drawing58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6.xml"/><Relationship Id="rId2" Type="http://schemas.openxmlformats.org/officeDocument/2006/relationships/table" Target="../tables/table75.xml"/><Relationship Id="rId1" Type="http://schemas.openxmlformats.org/officeDocument/2006/relationships/drawing" Target="../drawings/drawing59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8.xml"/><Relationship Id="rId2" Type="http://schemas.openxmlformats.org/officeDocument/2006/relationships/table" Target="../tables/table77.xml"/><Relationship Id="rId1" Type="http://schemas.openxmlformats.org/officeDocument/2006/relationships/drawing" Target="../drawings/drawing60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2" Type="http://schemas.openxmlformats.org/officeDocument/2006/relationships/table" Target="../tables/table79.xml"/><Relationship Id="rId1" Type="http://schemas.openxmlformats.org/officeDocument/2006/relationships/drawing" Target="../drawings/drawing61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9.bin"/><Relationship Id="rId6" Type="http://schemas.openxmlformats.org/officeDocument/2006/relationships/comments" Target="../comments2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4.xml"/><Relationship Id="rId2" Type="http://schemas.openxmlformats.org/officeDocument/2006/relationships/table" Target="../tables/table83.xml"/><Relationship Id="rId1" Type="http://schemas.openxmlformats.org/officeDocument/2006/relationships/drawing" Target="../drawings/drawing63.x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2" Type="http://schemas.openxmlformats.org/officeDocument/2006/relationships/table" Target="../tables/table85.xml"/><Relationship Id="rId1" Type="http://schemas.openxmlformats.org/officeDocument/2006/relationships/drawing" Target="../drawings/drawing64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8.xml"/><Relationship Id="rId1" Type="http://schemas.openxmlformats.org/officeDocument/2006/relationships/drawing" Target="../drawings/drawing65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0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2" Type="http://schemas.openxmlformats.org/officeDocument/2006/relationships/table" Target="../tables/table92.xml"/><Relationship Id="rId1" Type="http://schemas.openxmlformats.org/officeDocument/2006/relationships/drawing" Target="../drawings/drawing66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5.xml"/><Relationship Id="rId2" Type="http://schemas.openxmlformats.org/officeDocument/2006/relationships/table" Target="../tables/table94.xml"/><Relationship Id="rId1" Type="http://schemas.openxmlformats.org/officeDocument/2006/relationships/drawing" Target="../drawings/drawing67.x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7.xml"/><Relationship Id="rId2" Type="http://schemas.openxmlformats.org/officeDocument/2006/relationships/table" Target="../tables/table96.xml"/><Relationship Id="rId1" Type="http://schemas.openxmlformats.org/officeDocument/2006/relationships/drawing" Target="../drawings/drawing68.xm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2" Type="http://schemas.openxmlformats.org/officeDocument/2006/relationships/table" Target="../tables/table98.xml"/><Relationship Id="rId1" Type="http://schemas.openxmlformats.org/officeDocument/2006/relationships/drawing" Target="../drawings/drawing69.xm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1.xml"/><Relationship Id="rId2" Type="http://schemas.openxmlformats.org/officeDocument/2006/relationships/table" Target="../tables/table100.xml"/><Relationship Id="rId1" Type="http://schemas.openxmlformats.org/officeDocument/2006/relationships/drawing" Target="../drawings/drawing70.xml"/><Relationship Id="rId4" Type="http://schemas.openxmlformats.org/officeDocument/2006/relationships/table" Target="../tables/table102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73.xml"/><Relationship Id="rId4" Type="http://schemas.openxmlformats.org/officeDocument/2006/relationships/comments" Target="../comments3.xm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2" Type="http://schemas.openxmlformats.org/officeDocument/2006/relationships/table" Target="../tables/table104.xml"/><Relationship Id="rId1" Type="http://schemas.openxmlformats.org/officeDocument/2006/relationships/drawing" Target="../drawings/drawing74.xml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6.xml"/><Relationship Id="rId1" Type="http://schemas.openxmlformats.org/officeDocument/2006/relationships/drawing" Target="../drawings/drawing75.xml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7.xml"/><Relationship Id="rId1" Type="http://schemas.openxmlformats.org/officeDocument/2006/relationships/drawing" Target="../drawings/drawing76.xm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8.xml"/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10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9.xml"/><Relationship Id="rId1" Type="http://schemas.openxmlformats.org/officeDocument/2006/relationships/drawing" Target="../drawings/drawing78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11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3.xml"/><Relationship Id="rId2" Type="http://schemas.openxmlformats.org/officeDocument/2006/relationships/table" Target="../tables/table112.xml"/><Relationship Id="rId1" Type="http://schemas.openxmlformats.org/officeDocument/2006/relationships/table" Target="../tables/table111.xml"/><Relationship Id="rId4" Type="http://schemas.openxmlformats.org/officeDocument/2006/relationships/table" Target="../tables/table114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7.xml"/><Relationship Id="rId1" Type="http://schemas.openxmlformats.org/officeDocument/2006/relationships/drawing" Target="../drawings/drawing93.xml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8.xml"/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9.xml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1.xml"/><Relationship Id="rId2" Type="http://schemas.openxmlformats.org/officeDocument/2006/relationships/table" Target="../tables/table120.xml"/><Relationship Id="rId1" Type="http://schemas.openxmlformats.org/officeDocument/2006/relationships/drawing" Target="../drawings/drawing95.xml"/><Relationship Id="rId4" Type="http://schemas.openxmlformats.org/officeDocument/2006/relationships/table" Target="../tables/table122.xml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13.bin"/><Relationship Id="rId6" Type="http://schemas.openxmlformats.org/officeDocument/2006/relationships/comments" Target="../comments4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5.xml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7.xml"/><Relationship Id="rId2" Type="http://schemas.openxmlformats.org/officeDocument/2006/relationships/table" Target="../tables/table126.xml"/><Relationship Id="rId1" Type="http://schemas.openxmlformats.org/officeDocument/2006/relationships/drawing" Target="../drawings/drawing97.xml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0.xml"/><Relationship Id="rId2" Type="http://schemas.openxmlformats.org/officeDocument/2006/relationships/table" Target="../tables/table129.xml"/><Relationship Id="rId1" Type="http://schemas.openxmlformats.org/officeDocument/2006/relationships/table" Target="../tables/table128.xml"/><Relationship Id="rId4" Type="http://schemas.openxmlformats.org/officeDocument/2006/relationships/table" Target="../tables/table131.xml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3.xml"/><Relationship Id="rId2" Type="http://schemas.openxmlformats.org/officeDocument/2006/relationships/table" Target="../tables/table132.xml"/><Relationship Id="rId1" Type="http://schemas.openxmlformats.org/officeDocument/2006/relationships/drawing" Target="../drawings/drawing98.xml"/><Relationship Id="rId4" Type="http://schemas.openxmlformats.org/officeDocument/2006/relationships/table" Target="../tables/table134.xml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7.xml"/><Relationship Id="rId2" Type="http://schemas.openxmlformats.org/officeDocument/2006/relationships/table" Target="../tables/table136.xml"/><Relationship Id="rId1" Type="http://schemas.openxmlformats.org/officeDocument/2006/relationships/table" Target="../tables/table1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>
    <tabColor theme="1"/>
  </sheetPr>
  <dimension ref="A1:U27"/>
  <sheetViews>
    <sheetView showGridLines="0" showRowColHeaders="0" tabSelected="1" workbookViewId="0">
      <selection activeCell="C4" sqref="C4"/>
    </sheetView>
  </sheetViews>
  <sheetFormatPr defaultColWidth="0" defaultRowHeight="15" customHeight="1" zeroHeight="1" x14ac:dyDescent="0.25"/>
  <cols>
    <col min="1" max="21" width="9.140625" style="305" customWidth="1"/>
    <col min="22" max="16384" width="9.140625" style="305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</sheetData>
  <sheetProtection selectLockedCells="1" selectUnlockedCells="1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>
    <tabColor rgb="FFFFC000"/>
  </sheetPr>
  <dimension ref="A17:XFD1048575"/>
  <sheetViews>
    <sheetView showGridLines="0" showRowColHeaders="0" workbookViewId="0"/>
  </sheetViews>
  <sheetFormatPr defaultRowHeight="15" x14ac:dyDescent="0.25"/>
  <cols>
    <col min="1" max="16384" width="9.140625" style="306"/>
  </cols>
  <sheetData>
    <row r="17" spans="1:12" x14ac:dyDescent="0.25">
      <c r="A17" s="307"/>
      <c r="L17" s="307"/>
    </row>
    <row r="18" spans="1:12" x14ac:dyDescent="0.25">
      <c r="A18" s="307"/>
      <c r="L18" s="307"/>
    </row>
    <row r="19" spans="1:12" x14ac:dyDescent="0.25">
      <c r="A19" s="307"/>
      <c r="L19" s="307"/>
    </row>
    <row r="1048550" spans="16384:16384" x14ac:dyDescent="0.25">
      <c r="XFD1048550" s="306" t="e">
        <f>solver_pre</f>
        <v>#NAME?</v>
      </c>
    </row>
    <row r="1048551" spans="16384:16384" x14ac:dyDescent="0.25">
      <c r="XFD1048551" s="306" t="e">
        <f>solver_scl</f>
        <v>#NAME?</v>
      </c>
    </row>
    <row r="1048552" spans="16384:16384" x14ac:dyDescent="0.25">
      <c r="XFD1048552" s="306" t="e">
        <f>solver_rlx</f>
        <v>#NAME?</v>
      </c>
    </row>
    <row r="1048553" spans="16384:16384" x14ac:dyDescent="0.25">
      <c r="XFD1048553" s="306" t="e">
        <f>solver_tol</f>
        <v>#NAME?</v>
      </c>
    </row>
    <row r="1048554" spans="16384:16384" x14ac:dyDescent="0.25">
      <c r="XFD1048554" s="306" t="e">
        <f>solver_cvg</f>
        <v>#NAME?</v>
      </c>
    </row>
    <row r="1048555" spans="16384:16384" x14ac:dyDescent="0.25">
      <c r="XFD1048555" s="306" t="e">
        <f>AREAS(solver_adj1)</f>
        <v>#NAME?</v>
      </c>
    </row>
    <row r="1048556" spans="16384:16384" x14ac:dyDescent="0.25">
      <c r="XFD1048556" s="306" t="e">
        <f>solver_ssz</f>
        <v>#NAME?</v>
      </c>
    </row>
    <row r="1048557" spans="16384:16384" x14ac:dyDescent="0.25">
      <c r="XFD1048557" s="306" t="e">
        <f>solver_rsd</f>
        <v>#NAME?</v>
      </c>
    </row>
    <row r="1048558" spans="16384:16384" x14ac:dyDescent="0.25">
      <c r="XFD1048558" s="306" t="e">
        <f>solver_mrt</f>
        <v>#NAME?</v>
      </c>
    </row>
    <row r="1048559" spans="16384:16384" x14ac:dyDescent="0.25">
      <c r="XFD1048559" s="306" t="e">
        <f>solver_mni</f>
        <v>#NAME?</v>
      </c>
    </row>
    <row r="1048560" spans="16384:16384" x14ac:dyDescent="0.25">
      <c r="XFD1048560" s="306" t="e">
        <f>solver_rbv</f>
        <v>#NAME?</v>
      </c>
    </row>
    <row r="1048561" spans="16384:16384" x14ac:dyDescent="0.25">
      <c r="XFD1048561" s="306" t="e">
        <f>solver_neg</f>
        <v>#NAME?</v>
      </c>
    </row>
    <row r="1048562" spans="16384:16384" x14ac:dyDescent="0.25">
      <c r="XFD1048562" s="306" t="e">
        <f>solver_ntr</f>
        <v>#NAME?</v>
      </c>
    </row>
    <row r="1048563" spans="16384:16384" x14ac:dyDescent="0.25">
      <c r="XFD1048563" s="306" t="e">
        <f>solver_acc</f>
        <v>#NAME?</v>
      </c>
    </row>
    <row r="1048564" spans="16384:16384" x14ac:dyDescent="0.25">
      <c r="XFD1048564" s="306" t="e">
        <f>solver_res</f>
        <v>#NAME?</v>
      </c>
    </row>
    <row r="1048565" spans="16384:16384" x14ac:dyDescent="0.25">
      <c r="XFD1048565" s="306" t="e">
        <f>solver_ars</f>
        <v>#NAME?</v>
      </c>
    </row>
    <row r="1048566" spans="16384:16384" x14ac:dyDescent="0.25">
      <c r="XFD1048566" s="306" t="e">
        <f>solver_sta</f>
        <v>#NAME?</v>
      </c>
    </row>
    <row r="1048567" spans="16384:16384" x14ac:dyDescent="0.25">
      <c r="XFD1048567" s="306" t="e">
        <f>solver_met</f>
        <v>#NAME?</v>
      </c>
    </row>
    <row r="1048568" spans="16384:16384" x14ac:dyDescent="0.25">
      <c r="XFD1048568" s="306" t="e">
        <f>solver_soc</f>
        <v>#NAME?</v>
      </c>
    </row>
    <row r="1048569" spans="16384:16384" x14ac:dyDescent="0.25">
      <c r="XFD1048569" s="306" t="e">
        <f>solver_lpt</f>
        <v>#NAME?</v>
      </c>
    </row>
    <row r="1048570" spans="16384:16384" x14ac:dyDescent="0.25">
      <c r="XFD1048570" s="306" t="e">
        <f>solver_lpp</f>
        <v>#NAME?</v>
      </c>
    </row>
    <row r="1048571" spans="16384:16384" x14ac:dyDescent="0.25">
      <c r="XFD1048571" s="306" t="e">
        <f>solver_gap</f>
        <v>#NAME?</v>
      </c>
    </row>
    <row r="1048572" spans="16384:16384" x14ac:dyDescent="0.25">
      <c r="XFD1048572" s="306" t="e">
        <f>solver_ips</f>
        <v>#NAME?</v>
      </c>
    </row>
    <row r="1048573" spans="16384:16384" x14ac:dyDescent="0.25">
      <c r="XFD1048573" s="306" t="e">
        <f>solver_fea</f>
        <v>#NAME?</v>
      </c>
    </row>
    <row r="1048574" spans="16384:16384" x14ac:dyDescent="0.25">
      <c r="XFD1048574" s="306" t="e">
        <f>solver_ipi</f>
        <v>#NAME?</v>
      </c>
    </row>
    <row r="1048575" spans="16384:16384" x14ac:dyDescent="0.25">
      <c r="XFD1048575" s="306" t="e">
        <f>solver_ipd</f>
        <v>#NAME?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>
    <tabColor rgb="FF002060"/>
  </sheetPr>
  <dimension ref="A1:K9"/>
  <sheetViews>
    <sheetView showGridLines="0" workbookViewId="0">
      <selection activeCell="C5" sqref="C5"/>
    </sheetView>
  </sheetViews>
  <sheetFormatPr defaultRowHeight="15" x14ac:dyDescent="0.25"/>
  <cols>
    <col min="1" max="1" width="18.5703125" bestFit="1" customWidth="1"/>
    <col min="2" max="2" width="11" customWidth="1"/>
    <col min="3" max="3" width="14.7109375" bestFit="1" customWidth="1"/>
    <col min="4" max="4" width="12.85546875" customWidth="1"/>
    <col min="5" max="5" width="10.7109375" customWidth="1"/>
    <col min="6" max="6" width="11.42578125" bestFit="1" customWidth="1"/>
    <col min="7" max="7" width="16.42578125" bestFit="1" customWidth="1"/>
    <col min="8" max="8" width="16" bestFit="1" customWidth="1"/>
    <col min="9" max="9" width="17.85546875" bestFit="1" customWidth="1"/>
    <col min="10" max="10" width="18.5703125" bestFit="1" customWidth="1"/>
    <col min="11" max="11" width="17.7109375" bestFit="1" customWidth="1"/>
    <col min="12" max="12" width="18.5703125" bestFit="1" customWidth="1"/>
    <col min="13" max="13" width="17.7109375" bestFit="1" customWidth="1"/>
  </cols>
  <sheetData>
    <row r="1" spans="1:11" ht="15.75" thickBot="1" x14ac:dyDescent="0.3">
      <c r="A1" s="24" t="s">
        <v>13</v>
      </c>
      <c r="C1" s="1" t="s">
        <v>11</v>
      </c>
    </row>
    <row r="2" spans="1:11" ht="16.5" thickTop="1" thickBot="1" x14ac:dyDescent="0.3">
      <c r="A2" s="36">
        <v>2.89</v>
      </c>
      <c r="C2" s="7"/>
    </row>
    <row r="3" spans="1:11" ht="15.75" thickBot="1" x14ac:dyDescent="0.3"/>
    <row r="4" spans="1:11" ht="15.75" thickBot="1" x14ac:dyDescent="0.3">
      <c r="A4" s="11" t="s">
        <v>0</v>
      </c>
      <c r="B4" s="12" t="s">
        <v>14</v>
      </c>
      <c r="C4" s="323" t="s">
        <v>12</v>
      </c>
      <c r="D4" s="13" t="s">
        <v>10</v>
      </c>
      <c r="F4" s="11" t="s">
        <v>0</v>
      </c>
      <c r="G4" s="12" t="s">
        <v>5</v>
      </c>
      <c r="H4" s="12" t="s">
        <v>6</v>
      </c>
      <c r="I4" s="12" t="s">
        <v>8</v>
      </c>
      <c r="J4" s="12" t="s">
        <v>9</v>
      </c>
      <c r="K4" s="13" t="s">
        <v>7</v>
      </c>
    </row>
    <row r="5" spans="1:11" ht="16.5" thickTop="1" thickBot="1" x14ac:dyDescent="0.3">
      <c r="A5" s="14" t="s">
        <v>5</v>
      </c>
      <c r="B5" s="15">
        <v>21.558752997601921</v>
      </c>
      <c r="C5" s="5"/>
      <c r="D5" s="16">
        <v>13</v>
      </c>
      <c r="F5" s="14" t="s">
        <v>1</v>
      </c>
      <c r="G5" s="15">
        <v>21.558752997601921</v>
      </c>
      <c r="H5" s="15">
        <v>64.724220623501196</v>
      </c>
      <c r="I5" s="15">
        <v>21.558752997601921</v>
      </c>
      <c r="J5" s="15">
        <v>28.752997601918466</v>
      </c>
      <c r="K5" s="21">
        <v>40.743405275779381</v>
      </c>
    </row>
    <row r="6" spans="1:11" ht="16.5" thickTop="1" thickBot="1" x14ac:dyDescent="0.3">
      <c r="A6" s="14" t="s">
        <v>6</v>
      </c>
      <c r="B6" s="15">
        <v>64.724220623501196</v>
      </c>
      <c r="C6" s="6"/>
      <c r="D6" s="16">
        <v>15</v>
      </c>
      <c r="F6" s="324" t="s">
        <v>2</v>
      </c>
      <c r="G6" s="8"/>
      <c r="H6" s="9"/>
      <c r="I6" s="9"/>
      <c r="J6" s="9"/>
      <c r="K6" s="22"/>
    </row>
    <row r="7" spans="1:11" ht="16.5" thickTop="1" thickBot="1" x14ac:dyDescent="0.3">
      <c r="A7" s="14" t="s">
        <v>8</v>
      </c>
      <c r="B7" s="15">
        <v>21.558752997601921</v>
      </c>
      <c r="C7" s="6"/>
      <c r="D7" s="16">
        <v>7</v>
      </c>
      <c r="F7" s="17" t="s">
        <v>10</v>
      </c>
      <c r="G7" s="23">
        <v>13</v>
      </c>
      <c r="H7" s="23">
        <v>15</v>
      </c>
      <c r="I7" s="23">
        <v>7</v>
      </c>
      <c r="J7" s="23">
        <v>5</v>
      </c>
      <c r="K7" s="20">
        <v>8</v>
      </c>
    </row>
    <row r="8" spans="1:11" x14ac:dyDescent="0.25">
      <c r="A8" s="14" t="s">
        <v>9</v>
      </c>
      <c r="B8" s="15">
        <v>28.752997601918466</v>
      </c>
      <c r="C8" s="6"/>
      <c r="D8" s="16">
        <v>5</v>
      </c>
    </row>
    <row r="9" spans="1:11" ht="15.75" thickBot="1" x14ac:dyDescent="0.3">
      <c r="A9" s="17" t="s">
        <v>7</v>
      </c>
      <c r="B9" s="18">
        <v>40.743405275779381</v>
      </c>
      <c r="C9" s="19"/>
      <c r="D9" s="20">
        <v>8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">
    <tabColor theme="9" tint="-0.249977111117893"/>
  </sheetPr>
  <dimension ref="A1:G10"/>
  <sheetViews>
    <sheetView showGridLines="0" workbookViewId="0">
      <selection activeCell="C2" sqref="C2"/>
    </sheetView>
  </sheetViews>
  <sheetFormatPr defaultRowHeight="15" x14ac:dyDescent="0.25"/>
  <cols>
    <col min="1" max="1" width="9" bestFit="1" customWidth="1"/>
    <col min="2" max="2" width="11.28515625" bestFit="1" customWidth="1"/>
    <col min="3" max="4" width="15.42578125" bestFit="1" customWidth="1"/>
    <col min="5" max="5" width="15.28515625" bestFit="1" customWidth="1"/>
    <col min="6" max="6" width="15.7109375" bestFit="1" customWidth="1"/>
    <col min="7" max="7" width="15.28515625" bestFit="1" customWidth="1"/>
  </cols>
  <sheetData>
    <row r="1" spans="1:7" ht="15.75" thickBot="1" x14ac:dyDescent="0.3">
      <c r="A1" s="2" t="s">
        <v>0</v>
      </c>
      <c r="B1" s="4" t="s">
        <v>15</v>
      </c>
      <c r="C1" s="3">
        <v>42371</v>
      </c>
      <c r="D1" s="3">
        <v>42374</v>
      </c>
      <c r="E1" s="3">
        <v>42375</v>
      </c>
      <c r="F1" s="3">
        <v>42376</v>
      </c>
      <c r="G1" s="3">
        <v>42377</v>
      </c>
    </row>
    <row r="2" spans="1:7" ht="15.75" thickTop="1" x14ac:dyDescent="0.25">
      <c r="A2" s="2" t="s">
        <v>16</v>
      </c>
      <c r="B2" s="25">
        <v>2226</v>
      </c>
      <c r="C2" s="26"/>
      <c r="D2" s="27"/>
      <c r="E2" s="27"/>
      <c r="F2" s="27"/>
      <c r="G2" s="28"/>
    </row>
    <row r="3" spans="1:7" x14ac:dyDescent="0.25">
      <c r="A3" s="2" t="s">
        <v>17</v>
      </c>
      <c r="B3" s="25">
        <v>2260</v>
      </c>
      <c r="C3" s="29"/>
      <c r="D3" s="30"/>
      <c r="E3" s="30"/>
      <c r="F3" s="30"/>
      <c r="G3" s="31"/>
    </row>
    <row r="4" spans="1:7" x14ac:dyDescent="0.25">
      <c r="A4" s="2" t="s">
        <v>18</v>
      </c>
      <c r="B4" s="25">
        <v>7409.5</v>
      </c>
      <c r="C4" s="29"/>
      <c r="D4" s="30"/>
      <c r="E4" s="30"/>
      <c r="F4" s="30"/>
      <c r="G4" s="31"/>
    </row>
    <row r="5" spans="1:7" x14ac:dyDescent="0.25">
      <c r="A5" s="2" t="s">
        <v>19</v>
      </c>
      <c r="B5" s="25">
        <v>17550</v>
      </c>
      <c r="C5" s="29"/>
      <c r="D5" s="30"/>
      <c r="E5" s="30"/>
      <c r="F5" s="30"/>
      <c r="G5" s="31"/>
    </row>
    <row r="6" spans="1:7" x14ac:dyDescent="0.25">
      <c r="A6" s="2" t="s">
        <v>20</v>
      </c>
      <c r="B6" s="25">
        <v>21395</v>
      </c>
      <c r="C6" s="29"/>
      <c r="D6" s="30"/>
      <c r="E6" s="30"/>
      <c r="F6" s="30"/>
      <c r="G6" s="31"/>
    </row>
    <row r="7" spans="1:7" ht="15.75" thickBot="1" x14ac:dyDescent="0.3">
      <c r="A7" s="2" t="s">
        <v>21</v>
      </c>
      <c r="B7" s="25">
        <v>2336</v>
      </c>
      <c r="C7" s="32"/>
      <c r="D7" s="33"/>
      <c r="E7" s="33"/>
      <c r="F7" s="33"/>
      <c r="G7" s="34"/>
    </row>
    <row r="8" spans="1:7" ht="15.75" thickTop="1" x14ac:dyDescent="0.25"/>
    <row r="9" spans="1:7" x14ac:dyDescent="0.25">
      <c r="B9" s="2" t="s">
        <v>22</v>
      </c>
      <c r="C9" s="3">
        <v>42371</v>
      </c>
      <c r="D9" s="3">
        <v>42374</v>
      </c>
      <c r="E9" s="3">
        <v>42375</v>
      </c>
      <c r="F9" s="3">
        <v>42376</v>
      </c>
      <c r="G9" s="3">
        <v>42377</v>
      </c>
    </row>
    <row r="10" spans="1:7" x14ac:dyDescent="0.25">
      <c r="B10" s="2" t="s">
        <v>23</v>
      </c>
      <c r="C10" s="35">
        <v>4.1399999999999997</v>
      </c>
      <c r="D10" s="35">
        <v>4.01</v>
      </c>
      <c r="E10" s="35">
        <v>4.07</v>
      </c>
      <c r="F10" s="35">
        <v>3.899</v>
      </c>
      <c r="G10" s="35">
        <v>3.9671400000000001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">
    <tabColor theme="9" tint="-0.249977111117893"/>
  </sheetPr>
  <dimension ref="A1:E19"/>
  <sheetViews>
    <sheetView showGridLines="0" workbookViewId="0">
      <selection activeCell="C5" sqref="C5"/>
    </sheetView>
  </sheetViews>
  <sheetFormatPr defaultRowHeight="15" x14ac:dyDescent="0.25"/>
  <cols>
    <col min="1" max="1" width="18.5703125" bestFit="1" customWidth="1"/>
    <col min="2" max="2" width="11" customWidth="1"/>
    <col min="3" max="3" width="16.7109375" customWidth="1"/>
    <col min="4" max="4" width="13.5703125" customWidth="1"/>
    <col min="5" max="5" width="15" bestFit="1" customWidth="1"/>
    <col min="6" max="6" width="11.42578125" bestFit="1" customWidth="1"/>
    <col min="7" max="7" width="16.42578125" bestFit="1" customWidth="1"/>
    <col min="8" max="8" width="16" bestFit="1" customWidth="1"/>
    <col min="9" max="9" width="17.85546875" bestFit="1" customWidth="1"/>
    <col min="10" max="10" width="18.5703125" bestFit="1" customWidth="1"/>
    <col min="11" max="11" width="17.7109375" bestFit="1" customWidth="1"/>
    <col min="12" max="12" width="20.42578125" customWidth="1"/>
    <col min="13" max="13" width="19.5703125" customWidth="1"/>
  </cols>
  <sheetData>
    <row r="1" spans="1:5" ht="15.75" thickBot="1" x14ac:dyDescent="0.3">
      <c r="A1" s="44" t="s">
        <v>23</v>
      </c>
      <c r="C1" t="s">
        <v>11</v>
      </c>
    </row>
    <row r="2" spans="1:5" ht="15.75" thickTop="1" x14ac:dyDescent="0.25">
      <c r="A2" s="45">
        <v>3.12</v>
      </c>
      <c r="C2" s="10"/>
    </row>
    <row r="4" spans="1:5" ht="15.75" thickBot="1" x14ac:dyDescent="0.3">
      <c r="A4" s="44" t="s">
        <v>0</v>
      </c>
      <c r="B4" s="46" t="s">
        <v>14</v>
      </c>
      <c r="C4" s="46" t="s">
        <v>12</v>
      </c>
      <c r="D4" s="46" t="s">
        <v>10</v>
      </c>
      <c r="E4" s="46" t="s">
        <v>28</v>
      </c>
    </row>
    <row r="5" spans="1:5" ht="15.75" thickTop="1" x14ac:dyDescent="0.25">
      <c r="A5" s="47" t="s">
        <v>24</v>
      </c>
      <c r="B5" s="48">
        <v>399.9</v>
      </c>
      <c r="C5" s="475"/>
      <c r="D5" s="49">
        <v>13</v>
      </c>
      <c r="E5" s="50"/>
    </row>
    <row r="6" spans="1:5" x14ac:dyDescent="0.25">
      <c r="A6" s="51" t="s">
        <v>27</v>
      </c>
      <c r="B6" s="52">
        <v>625.72422062350097</v>
      </c>
      <c r="C6" s="476"/>
      <c r="D6" s="53">
        <v>15</v>
      </c>
      <c r="E6" s="54"/>
    </row>
    <row r="7" spans="1:5" x14ac:dyDescent="0.25">
      <c r="A7" s="51" t="s">
        <v>3</v>
      </c>
      <c r="B7" s="55">
        <v>580.33573141486806</v>
      </c>
      <c r="C7" s="477"/>
      <c r="D7" s="56">
        <v>7</v>
      </c>
      <c r="E7" s="57"/>
    </row>
    <row r="8" spans="1:5" x14ac:dyDescent="0.25">
      <c r="A8" s="51" t="s">
        <v>25</v>
      </c>
      <c r="B8" s="52">
        <v>700.23980815347727</v>
      </c>
      <c r="C8" s="476"/>
      <c r="D8" s="53">
        <v>5</v>
      </c>
      <c r="E8" s="54"/>
    </row>
    <row r="9" spans="1:5" x14ac:dyDescent="0.25">
      <c r="A9" s="51" t="s">
        <v>4</v>
      </c>
      <c r="B9" s="55">
        <v>508.39328537170263</v>
      </c>
      <c r="C9" s="477"/>
      <c r="D9" s="56">
        <v>8</v>
      </c>
      <c r="E9" s="57"/>
    </row>
    <row r="10" spans="1:5" ht="15.75" thickBot="1" x14ac:dyDescent="0.3">
      <c r="A10" s="51" t="s">
        <v>26</v>
      </c>
      <c r="B10" s="52">
        <v>124.70023980815348</v>
      </c>
      <c r="C10" s="478"/>
      <c r="D10" s="53">
        <v>12</v>
      </c>
      <c r="E10" s="43"/>
    </row>
    <row r="11" spans="1:5" ht="15.75" thickTop="1" x14ac:dyDescent="0.25"/>
    <row r="19" spans="3:3" x14ac:dyDescent="0.25">
      <c r="C19" s="392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">
    <tabColor theme="9" tint="-0.249977111117893"/>
  </sheetPr>
  <dimension ref="A1:K12"/>
  <sheetViews>
    <sheetView showGridLines="0" workbookViewId="0">
      <selection activeCell="B2" sqref="B2"/>
    </sheetView>
  </sheetViews>
  <sheetFormatPr defaultRowHeight="15" x14ac:dyDescent="0.25"/>
  <cols>
    <col min="1" max="11" width="10.7109375" customWidth="1"/>
    <col min="12" max="12" width="12.7109375" customWidth="1"/>
  </cols>
  <sheetData>
    <row r="1" spans="1:11" ht="15.75" thickBot="1" x14ac:dyDescent="0.3">
      <c r="A1" s="37" t="s">
        <v>29</v>
      </c>
      <c r="B1" s="37" t="s">
        <v>30</v>
      </c>
      <c r="C1" s="37" t="s">
        <v>31</v>
      </c>
      <c r="D1" s="37" t="s">
        <v>32</v>
      </c>
      <c r="E1" s="37" t="s">
        <v>33</v>
      </c>
      <c r="F1" s="37" t="s">
        <v>34</v>
      </c>
      <c r="G1" s="37" t="s">
        <v>35</v>
      </c>
      <c r="H1" s="37" t="s">
        <v>36</v>
      </c>
      <c r="I1" s="37" t="s">
        <v>37</v>
      </c>
      <c r="J1" s="37" t="s">
        <v>38</v>
      </c>
      <c r="K1" s="38" t="s">
        <v>39</v>
      </c>
    </row>
    <row r="2" spans="1:11" ht="15.75" thickTop="1" x14ac:dyDescent="0.25">
      <c r="A2" s="37">
        <v>1</v>
      </c>
      <c r="B2" s="58"/>
      <c r="C2" s="59"/>
      <c r="D2" s="59"/>
      <c r="E2" s="59"/>
      <c r="F2" s="59"/>
      <c r="G2" s="59"/>
      <c r="H2" s="59"/>
      <c r="I2" s="59"/>
      <c r="J2" s="59"/>
      <c r="K2" s="60"/>
    </row>
    <row r="3" spans="1:11" x14ac:dyDescent="0.25">
      <c r="A3" s="37">
        <v>2</v>
      </c>
      <c r="B3" s="61"/>
      <c r="C3" s="41"/>
      <c r="D3" s="41"/>
      <c r="E3" s="41"/>
      <c r="F3" s="41"/>
      <c r="G3" s="41"/>
      <c r="H3" s="41"/>
      <c r="I3" s="41"/>
      <c r="J3" s="41"/>
      <c r="K3" s="62"/>
    </row>
    <row r="4" spans="1:11" x14ac:dyDescent="0.25">
      <c r="A4" s="37">
        <v>3</v>
      </c>
      <c r="B4" s="63"/>
      <c r="C4" s="40"/>
      <c r="D4" s="40"/>
      <c r="E4" s="40"/>
      <c r="F4" s="40"/>
      <c r="G4" s="40"/>
      <c r="H4" s="40"/>
      <c r="I4" s="40"/>
      <c r="J4" s="40"/>
      <c r="K4" s="64"/>
    </row>
    <row r="5" spans="1:11" x14ac:dyDescent="0.25">
      <c r="A5" s="37">
        <v>4</v>
      </c>
      <c r="B5" s="61"/>
      <c r="C5" s="41"/>
      <c r="D5" s="41"/>
      <c r="E5" s="41"/>
      <c r="F5" s="41"/>
      <c r="G5" s="41"/>
      <c r="H5" s="41"/>
      <c r="I5" s="41"/>
      <c r="J5" s="41"/>
      <c r="K5" s="62"/>
    </row>
    <row r="6" spans="1:11" x14ac:dyDescent="0.25">
      <c r="A6" s="37">
        <v>5</v>
      </c>
      <c r="B6" s="63"/>
      <c r="C6" s="40"/>
      <c r="D6" s="40"/>
      <c r="E6" s="40"/>
      <c r="F6" s="40"/>
      <c r="G6" s="40"/>
      <c r="H6" s="40"/>
      <c r="I6" s="40"/>
      <c r="J6" s="40"/>
      <c r="K6" s="64"/>
    </row>
    <row r="7" spans="1:11" x14ac:dyDescent="0.25">
      <c r="A7" s="37">
        <v>6</v>
      </c>
      <c r="B7" s="61"/>
      <c r="C7" s="41"/>
      <c r="D7" s="41"/>
      <c r="E7" s="41"/>
      <c r="F7" s="41"/>
      <c r="G7" s="41"/>
      <c r="H7" s="41"/>
      <c r="I7" s="41"/>
      <c r="J7" s="41"/>
      <c r="K7" s="62"/>
    </row>
    <row r="8" spans="1:11" x14ac:dyDescent="0.25">
      <c r="A8" s="37">
        <v>7</v>
      </c>
      <c r="B8" s="63"/>
      <c r="C8" s="40"/>
      <c r="D8" s="40"/>
      <c r="E8" s="40"/>
      <c r="F8" s="40"/>
      <c r="G8" s="40"/>
      <c r="H8" s="40"/>
      <c r="I8" s="40"/>
      <c r="J8" s="40"/>
      <c r="K8" s="64"/>
    </row>
    <row r="9" spans="1:11" x14ac:dyDescent="0.25">
      <c r="A9" s="37">
        <v>8</v>
      </c>
      <c r="B9" s="61"/>
      <c r="C9" s="41"/>
      <c r="D9" s="41"/>
      <c r="E9" s="41"/>
      <c r="F9" s="41"/>
      <c r="G9" s="41"/>
      <c r="H9" s="41"/>
      <c r="I9" s="41"/>
      <c r="J9" s="41"/>
      <c r="K9" s="62"/>
    </row>
    <row r="10" spans="1:11" x14ac:dyDescent="0.25">
      <c r="A10" s="37">
        <v>9</v>
      </c>
      <c r="B10" s="63"/>
      <c r="C10" s="40"/>
      <c r="D10" s="40"/>
      <c r="E10" s="40"/>
      <c r="F10" s="40"/>
      <c r="G10" s="40"/>
      <c r="H10" s="40"/>
      <c r="I10" s="40"/>
      <c r="J10" s="40"/>
      <c r="K10" s="64"/>
    </row>
    <row r="11" spans="1:11" ht="15.75" thickBot="1" x14ac:dyDescent="0.3">
      <c r="A11" s="39">
        <v>10</v>
      </c>
      <c r="B11" s="65"/>
      <c r="C11" s="66"/>
      <c r="D11" s="66"/>
      <c r="E11" s="66"/>
      <c r="F11" s="66"/>
      <c r="G11" s="66"/>
      <c r="H11" s="66"/>
      <c r="I11" s="66"/>
      <c r="J11" s="66"/>
      <c r="K11" s="67"/>
    </row>
    <row r="12" spans="1:11" ht="15.75" thickTop="1" x14ac:dyDescent="0.25"/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7">
    <tabColor theme="1"/>
  </sheetPr>
  <dimension ref="A1"/>
  <sheetViews>
    <sheetView showGridLines="0" showRowColHeaders="0" workbookViewId="0"/>
  </sheetViews>
  <sheetFormatPr defaultColWidth="9.140625" defaultRowHeight="15" x14ac:dyDescent="0.25"/>
  <cols>
    <col min="1" max="20" width="9.140625" style="305" customWidth="1"/>
    <col min="21" max="16384" width="9.140625" style="305"/>
  </cols>
  <sheetData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8">
    <tabColor rgb="FFFFC000"/>
  </sheetPr>
  <dimension ref="A1"/>
  <sheetViews>
    <sheetView showGridLines="0" showRowColHeaders="0" workbookViewId="0"/>
  </sheetViews>
  <sheetFormatPr defaultRowHeight="15" x14ac:dyDescent="0.25"/>
  <cols>
    <col min="1" max="16384" width="9.140625" style="306"/>
  </cols>
  <sheetData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9">
    <tabColor rgb="FF002060"/>
  </sheetPr>
  <dimension ref="A1:O78"/>
  <sheetViews>
    <sheetView showGridLines="0" zoomScale="90" zoomScaleNormal="90" workbookViewId="0">
      <selection activeCell="A15" sqref="A15"/>
    </sheetView>
  </sheetViews>
  <sheetFormatPr defaultRowHeight="15" x14ac:dyDescent="0.25"/>
  <cols>
    <col min="1" max="1" width="11.42578125" bestFit="1" customWidth="1"/>
    <col min="2" max="2" width="16.42578125" bestFit="1" customWidth="1"/>
    <col min="3" max="3" width="16" bestFit="1" customWidth="1"/>
    <col min="4" max="4" width="17.85546875" bestFit="1" customWidth="1"/>
    <col min="5" max="5" width="18.5703125" bestFit="1" customWidth="1"/>
    <col min="6" max="6" width="17.7109375" bestFit="1" customWidth="1"/>
    <col min="8" max="15" width="12.7109375" customWidth="1"/>
  </cols>
  <sheetData>
    <row r="1" spans="1:15" x14ac:dyDescent="0.25">
      <c r="A1" s="11" t="s">
        <v>0</v>
      </c>
      <c r="B1" s="12" t="s">
        <v>5</v>
      </c>
      <c r="C1" s="12" t="s">
        <v>6</v>
      </c>
      <c r="D1" s="12" t="s">
        <v>8</v>
      </c>
      <c r="E1" s="12" t="s">
        <v>9</v>
      </c>
      <c r="F1" s="13" t="s">
        <v>7</v>
      </c>
      <c r="G1" s="92"/>
    </row>
    <row r="2" spans="1:15" ht="15.75" thickBot="1" x14ac:dyDescent="0.3">
      <c r="A2" s="14" t="s">
        <v>1</v>
      </c>
      <c r="B2" s="15">
        <v>21.558752997601921</v>
      </c>
      <c r="C2" s="15">
        <v>64.724220623501196</v>
      </c>
      <c r="D2" s="15">
        <v>21.558752997601921</v>
      </c>
      <c r="E2" s="15">
        <v>28.752997601918466</v>
      </c>
      <c r="F2" s="21">
        <v>40.743405275779381</v>
      </c>
      <c r="G2" s="73"/>
    </row>
    <row r="3" spans="1:15" ht="16.5" thickTop="1" thickBot="1" x14ac:dyDescent="0.3">
      <c r="A3" s="14" t="s">
        <v>2</v>
      </c>
      <c r="B3" s="8">
        <f>B2*4.17</f>
        <v>89.9</v>
      </c>
      <c r="C3" s="9">
        <f>C2*4.17</f>
        <v>269.89999999999998</v>
      </c>
      <c r="D3" s="9">
        <f>D2*4.17</f>
        <v>89.9</v>
      </c>
      <c r="E3" s="9">
        <f>E2*4.17</f>
        <v>119.9</v>
      </c>
      <c r="F3" s="22">
        <f>F2*4.17</f>
        <v>169.9</v>
      </c>
      <c r="G3" s="73"/>
    </row>
    <row r="4" spans="1:15" ht="16.5" thickTop="1" thickBot="1" x14ac:dyDescent="0.3">
      <c r="A4" s="89" t="s">
        <v>10</v>
      </c>
      <c r="B4" s="90">
        <v>13</v>
      </c>
      <c r="C4" s="90">
        <v>15</v>
      </c>
      <c r="D4" s="90">
        <v>7</v>
      </c>
      <c r="E4" s="90">
        <v>5</v>
      </c>
      <c r="F4" s="91">
        <v>8</v>
      </c>
      <c r="G4" s="93"/>
    </row>
    <row r="5" spans="1:15" ht="15.75" thickTop="1" x14ac:dyDescent="0.25">
      <c r="A5" s="72"/>
      <c r="B5" s="68"/>
      <c r="C5" s="68"/>
      <c r="D5" s="68"/>
      <c r="E5" s="68"/>
      <c r="F5" s="68"/>
      <c r="G5" s="73"/>
    </row>
    <row r="6" spans="1:15" x14ac:dyDescent="0.25">
      <c r="A6" s="72"/>
      <c r="B6" s="68"/>
      <c r="C6" s="68"/>
      <c r="D6" s="68"/>
      <c r="E6" s="68"/>
      <c r="F6" s="68"/>
      <c r="G6" s="73"/>
    </row>
    <row r="7" spans="1:15" x14ac:dyDescent="0.25">
      <c r="A7" s="72"/>
      <c r="B7" s="68"/>
      <c r="C7" s="68"/>
      <c r="D7" s="68"/>
      <c r="E7" s="68"/>
      <c r="F7" s="68"/>
      <c r="G7" s="73"/>
    </row>
    <row r="8" spans="1:15" x14ac:dyDescent="0.25">
      <c r="A8" s="72"/>
      <c r="B8" s="68"/>
      <c r="C8" s="68"/>
      <c r="D8" s="68"/>
      <c r="E8" s="68"/>
      <c r="F8" s="68"/>
      <c r="G8" s="73"/>
    </row>
    <row r="9" spans="1:15" x14ac:dyDescent="0.25">
      <c r="A9" s="72"/>
      <c r="B9" s="68"/>
      <c r="C9" s="68"/>
      <c r="D9" s="68"/>
      <c r="E9" s="68"/>
      <c r="F9" s="68"/>
      <c r="G9" s="73"/>
    </row>
    <row r="10" spans="1:15" x14ac:dyDescent="0.25">
      <c r="A10" s="72"/>
      <c r="B10" s="68"/>
      <c r="C10" s="68"/>
      <c r="D10" s="68"/>
      <c r="E10" s="68"/>
      <c r="F10" s="68"/>
      <c r="G10" s="73"/>
    </row>
    <row r="11" spans="1:15" x14ac:dyDescent="0.25">
      <c r="A11" s="72"/>
      <c r="B11" s="68"/>
      <c r="C11" s="68"/>
      <c r="D11" s="68"/>
      <c r="E11" s="68"/>
      <c r="F11" s="68"/>
      <c r="G11" s="73"/>
    </row>
    <row r="12" spans="1:15" ht="15.75" thickBot="1" x14ac:dyDescent="0.3">
      <c r="A12" s="74"/>
      <c r="B12" s="75"/>
      <c r="C12" s="75"/>
      <c r="D12" s="75"/>
      <c r="E12" s="75"/>
      <c r="F12" s="75"/>
      <c r="G12" s="76"/>
    </row>
    <row r="13" spans="1:15" ht="15.75" thickBot="1" x14ac:dyDescent="0.3"/>
    <row r="14" spans="1:15" ht="15.75" thickTop="1" x14ac:dyDescent="0.25">
      <c r="A14" s="542" t="s">
        <v>41</v>
      </c>
      <c r="B14" s="543"/>
      <c r="C14" s="543"/>
      <c r="D14" s="543"/>
      <c r="E14" s="543"/>
      <c r="F14" s="544"/>
      <c r="H14" s="542" t="s">
        <v>43</v>
      </c>
      <c r="I14" s="543"/>
      <c r="J14" s="543"/>
      <c r="K14" s="543"/>
      <c r="L14" s="543"/>
      <c r="M14" s="543"/>
      <c r="N14" s="543"/>
      <c r="O14" s="544"/>
    </row>
    <row r="15" spans="1:15" x14ac:dyDescent="0.25">
      <c r="A15" s="80"/>
      <c r="B15" s="81"/>
      <c r="C15" s="81"/>
      <c r="D15" s="81"/>
      <c r="E15" s="81"/>
      <c r="F15" s="82"/>
      <c r="H15" s="80"/>
      <c r="I15" s="81"/>
      <c r="J15" s="81"/>
      <c r="K15" s="81"/>
      <c r="L15" s="81"/>
      <c r="M15" s="81"/>
      <c r="N15" s="81"/>
      <c r="O15" s="82"/>
    </row>
    <row r="16" spans="1:15" x14ac:dyDescent="0.25">
      <c r="A16" s="83"/>
      <c r="B16" s="84"/>
      <c r="C16" s="84"/>
      <c r="D16" s="84"/>
      <c r="E16" s="84"/>
      <c r="F16" s="85"/>
      <c r="H16" s="83"/>
      <c r="I16" s="84"/>
      <c r="J16" s="84"/>
      <c r="K16" s="84"/>
      <c r="L16" s="84"/>
      <c r="M16" s="84"/>
      <c r="N16" s="84"/>
      <c r="O16" s="85"/>
    </row>
    <row r="17" spans="1:15" x14ac:dyDescent="0.25">
      <c r="A17" s="83"/>
      <c r="B17" s="84"/>
      <c r="C17" s="84"/>
      <c r="D17" s="84"/>
      <c r="E17" s="84"/>
      <c r="F17" s="85"/>
      <c r="H17" s="83"/>
      <c r="I17" s="84"/>
      <c r="J17" s="84"/>
      <c r="K17" s="84"/>
      <c r="L17" s="84"/>
      <c r="M17" s="84"/>
      <c r="N17" s="84"/>
      <c r="O17" s="85"/>
    </row>
    <row r="18" spans="1:15" x14ac:dyDescent="0.25">
      <c r="A18" s="83"/>
      <c r="B18" s="84"/>
      <c r="C18" s="84"/>
      <c r="D18" s="84"/>
      <c r="E18" s="84"/>
      <c r="F18" s="85"/>
      <c r="H18" s="83"/>
      <c r="I18" s="84"/>
      <c r="J18" s="84"/>
      <c r="K18" s="84"/>
      <c r="L18" s="84"/>
      <c r="M18" s="84"/>
      <c r="N18" s="84"/>
      <c r="O18" s="85"/>
    </row>
    <row r="19" spans="1:15" x14ac:dyDescent="0.25">
      <c r="A19" s="83"/>
      <c r="B19" s="84"/>
      <c r="C19" s="84"/>
      <c r="D19" s="84"/>
      <c r="E19" s="84"/>
      <c r="F19" s="85"/>
      <c r="H19" s="83"/>
      <c r="I19" s="84"/>
      <c r="J19" s="84"/>
      <c r="K19" s="84"/>
      <c r="L19" s="84"/>
      <c r="M19" s="84"/>
      <c r="N19" s="84"/>
      <c r="O19" s="85"/>
    </row>
    <row r="20" spans="1:15" x14ac:dyDescent="0.25">
      <c r="A20" s="83"/>
      <c r="B20" s="84"/>
      <c r="C20" s="84"/>
      <c r="D20" s="84"/>
      <c r="E20" s="84"/>
      <c r="F20" s="85"/>
      <c r="H20" s="83"/>
      <c r="I20" s="84"/>
      <c r="J20" s="84"/>
      <c r="K20" s="84"/>
      <c r="L20" s="84"/>
      <c r="M20" s="84"/>
      <c r="N20" s="84"/>
      <c r="O20" s="85"/>
    </row>
    <row r="21" spans="1:15" x14ac:dyDescent="0.25">
      <c r="A21" s="83"/>
      <c r="B21" s="84"/>
      <c r="C21" s="84"/>
      <c r="D21" s="84"/>
      <c r="E21" s="84"/>
      <c r="F21" s="85"/>
      <c r="H21" s="94"/>
      <c r="I21" s="95"/>
      <c r="J21" s="95"/>
      <c r="K21" s="95"/>
      <c r="L21" s="95"/>
      <c r="M21" s="95"/>
      <c r="N21" s="95"/>
      <c r="O21" s="96"/>
    </row>
    <row r="22" spans="1:15" x14ac:dyDescent="0.25">
      <c r="A22" s="83"/>
      <c r="B22" s="84"/>
      <c r="C22" s="84"/>
      <c r="D22" s="84"/>
      <c r="E22" s="84"/>
      <c r="F22" s="85"/>
      <c r="H22" s="94"/>
      <c r="I22" s="95"/>
      <c r="J22" s="95"/>
      <c r="K22" s="95"/>
      <c r="L22" s="95"/>
      <c r="M22" s="95"/>
      <c r="N22" s="95"/>
      <c r="O22" s="96"/>
    </row>
    <row r="23" spans="1:15" x14ac:dyDescent="0.25">
      <c r="A23" s="94"/>
      <c r="B23" s="95"/>
      <c r="C23" s="95"/>
      <c r="D23" s="95"/>
      <c r="E23" s="95"/>
      <c r="F23" s="96"/>
      <c r="H23" s="94"/>
      <c r="I23" s="95"/>
      <c r="J23" s="95"/>
      <c r="K23" s="95"/>
      <c r="L23" s="95"/>
      <c r="M23" s="95"/>
      <c r="N23" s="95"/>
      <c r="O23" s="96"/>
    </row>
    <row r="24" spans="1:15" x14ac:dyDescent="0.25">
      <c r="A24" s="94"/>
      <c r="B24" s="95"/>
      <c r="C24" s="95"/>
      <c r="D24" s="95"/>
      <c r="E24" s="95"/>
      <c r="F24" s="96"/>
      <c r="H24" s="94"/>
      <c r="I24" s="95"/>
      <c r="J24" s="95"/>
      <c r="K24" s="95"/>
      <c r="L24" s="95"/>
      <c r="M24" s="95"/>
      <c r="N24" s="95"/>
      <c r="O24" s="96"/>
    </row>
    <row r="25" spans="1:15" x14ac:dyDescent="0.25">
      <c r="A25" s="94"/>
      <c r="B25" s="95"/>
      <c r="C25" s="95"/>
      <c r="D25" s="95"/>
      <c r="E25" s="95"/>
      <c r="F25" s="96"/>
      <c r="H25" s="94"/>
      <c r="I25" s="95"/>
      <c r="J25" s="95"/>
      <c r="K25" s="95"/>
      <c r="L25" s="95"/>
      <c r="M25" s="95"/>
      <c r="N25" s="95"/>
      <c r="O25" s="96"/>
    </row>
    <row r="26" spans="1:15" ht="15.75" thickBot="1" x14ac:dyDescent="0.3">
      <c r="A26" s="94"/>
      <c r="B26" s="95"/>
      <c r="C26" s="95"/>
      <c r="D26" s="95"/>
      <c r="E26" s="95"/>
      <c r="F26" s="96"/>
      <c r="H26" s="86"/>
      <c r="I26" s="87"/>
      <c r="J26" s="87"/>
      <c r="K26" s="87"/>
      <c r="L26" s="87"/>
      <c r="M26" s="87"/>
      <c r="N26" s="87"/>
      <c r="O26" s="88"/>
    </row>
    <row r="27" spans="1:15" ht="16.5" thickTop="1" thickBot="1" x14ac:dyDescent="0.3">
      <c r="A27" s="94"/>
      <c r="B27" s="95"/>
      <c r="C27" s="95"/>
      <c r="D27" s="95"/>
      <c r="E27" s="95"/>
      <c r="F27" s="96"/>
    </row>
    <row r="28" spans="1:15" ht="15.75" thickTop="1" x14ac:dyDescent="0.25">
      <c r="A28" s="94"/>
      <c r="B28" s="95"/>
      <c r="C28" s="95"/>
      <c r="D28" s="95"/>
      <c r="E28" s="95"/>
      <c r="F28" s="96"/>
      <c r="H28" s="542" t="s">
        <v>45</v>
      </c>
      <c r="I28" s="543"/>
      <c r="J28" s="543"/>
      <c r="K28" s="543"/>
      <c r="L28" s="543"/>
      <c r="M28" s="543"/>
      <c r="N28" s="543"/>
      <c r="O28" s="544"/>
    </row>
    <row r="29" spans="1:15" ht="15.75" thickBot="1" x14ac:dyDescent="0.3">
      <c r="A29" s="86"/>
      <c r="B29" s="87"/>
      <c r="C29" s="87"/>
      <c r="D29" s="87"/>
      <c r="E29" s="87"/>
      <c r="F29" s="88"/>
      <c r="H29" s="80"/>
      <c r="I29" s="81"/>
      <c r="J29" s="81"/>
      <c r="K29" s="81"/>
      <c r="L29" s="81"/>
      <c r="M29" s="81"/>
      <c r="N29" s="81"/>
      <c r="O29" s="82"/>
    </row>
    <row r="30" spans="1:15" ht="16.5" thickTop="1" thickBot="1" x14ac:dyDescent="0.3">
      <c r="H30" s="83"/>
      <c r="I30" s="84"/>
      <c r="J30" s="84"/>
      <c r="K30" s="84"/>
      <c r="L30" s="84"/>
      <c r="M30" s="84"/>
      <c r="N30" s="84"/>
      <c r="O30" s="85"/>
    </row>
    <row r="31" spans="1:15" ht="15.75" thickTop="1" x14ac:dyDescent="0.25">
      <c r="A31" s="542" t="s">
        <v>42</v>
      </c>
      <c r="B31" s="543"/>
      <c r="C31" s="543"/>
      <c r="D31" s="543"/>
      <c r="E31" s="543"/>
      <c r="F31" s="544"/>
      <c r="H31" s="83"/>
      <c r="I31" s="84"/>
      <c r="J31" s="84"/>
      <c r="K31" s="84"/>
      <c r="L31" s="84"/>
      <c r="M31" s="84"/>
      <c r="N31" s="84"/>
      <c r="O31" s="85"/>
    </row>
    <row r="32" spans="1:15" x14ac:dyDescent="0.25">
      <c r="A32" s="80"/>
      <c r="B32" s="81"/>
      <c r="C32" s="81"/>
      <c r="D32" s="81"/>
      <c r="E32" s="81"/>
      <c r="F32" s="82"/>
      <c r="H32" s="83"/>
      <c r="I32" s="84"/>
      <c r="J32" s="84"/>
      <c r="K32" s="84"/>
      <c r="L32" s="84"/>
      <c r="M32" s="84"/>
      <c r="N32" s="84"/>
      <c r="O32" s="85"/>
    </row>
    <row r="33" spans="1:15" x14ac:dyDescent="0.25">
      <c r="A33" s="83"/>
      <c r="B33" s="84"/>
      <c r="C33" s="84"/>
      <c r="D33" s="84"/>
      <c r="E33" s="84"/>
      <c r="F33" s="85"/>
      <c r="H33" s="83"/>
      <c r="I33" s="84"/>
      <c r="J33" s="84"/>
      <c r="K33" s="84"/>
      <c r="L33" s="84"/>
      <c r="M33" s="84"/>
      <c r="N33" s="84"/>
      <c r="O33" s="85"/>
    </row>
    <row r="34" spans="1:15" x14ac:dyDescent="0.25">
      <c r="A34" s="83"/>
      <c r="B34" s="84"/>
      <c r="C34" s="84"/>
      <c r="D34" s="84"/>
      <c r="E34" s="84"/>
      <c r="F34" s="85"/>
      <c r="H34" s="83"/>
      <c r="I34" s="84"/>
      <c r="J34" s="84"/>
      <c r="K34" s="84"/>
      <c r="L34" s="84"/>
      <c r="M34" s="84"/>
      <c r="N34" s="84"/>
      <c r="O34" s="85"/>
    </row>
    <row r="35" spans="1:15" x14ac:dyDescent="0.25">
      <c r="A35" s="83"/>
      <c r="B35" s="84"/>
      <c r="C35" s="84"/>
      <c r="D35" s="84"/>
      <c r="E35" s="84"/>
      <c r="F35" s="85"/>
      <c r="H35" s="94"/>
      <c r="I35" s="95"/>
      <c r="J35" s="95"/>
      <c r="K35" s="95"/>
      <c r="L35" s="95"/>
      <c r="M35" s="95"/>
      <c r="N35" s="95"/>
      <c r="O35" s="96"/>
    </row>
    <row r="36" spans="1:15" x14ac:dyDescent="0.25">
      <c r="A36" s="83"/>
      <c r="B36" s="84"/>
      <c r="C36" s="84"/>
      <c r="D36" s="84"/>
      <c r="E36" s="84"/>
      <c r="F36" s="85"/>
      <c r="H36" s="94"/>
      <c r="I36" s="95"/>
      <c r="J36" s="95"/>
      <c r="K36" s="95"/>
      <c r="L36" s="95"/>
      <c r="M36" s="95"/>
      <c r="N36" s="95"/>
      <c r="O36" s="96"/>
    </row>
    <row r="37" spans="1:15" x14ac:dyDescent="0.25">
      <c r="A37" s="83"/>
      <c r="B37" s="84"/>
      <c r="C37" s="84"/>
      <c r="D37" s="84"/>
      <c r="E37" s="84"/>
      <c r="F37" s="85"/>
      <c r="H37" s="94"/>
      <c r="I37" s="95"/>
      <c r="J37" s="95"/>
      <c r="K37" s="95"/>
      <c r="L37" s="95"/>
      <c r="M37" s="95"/>
      <c r="N37" s="95"/>
      <c r="O37" s="96"/>
    </row>
    <row r="38" spans="1:15" x14ac:dyDescent="0.25">
      <c r="A38" s="83"/>
      <c r="B38" s="84"/>
      <c r="C38" s="84"/>
      <c r="D38" s="84"/>
      <c r="E38" s="84"/>
      <c r="F38" s="85"/>
      <c r="H38" s="94"/>
      <c r="I38" s="95"/>
      <c r="J38" s="95"/>
      <c r="K38" s="95"/>
      <c r="L38" s="95"/>
      <c r="M38" s="95"/>
      <c r="N38" s="95"/>
      <c r="O38" s="96"/>
    </row>
    <row r="39" spans="1:15" x14ac:dyDescent="0.25">
      <c r="A39" s="83"/>
      <c r="B39" s="84"/>
      <c r="C39" s="84"/>
      <c r="D39" s="84"/>
      <c r="E39" s="84"/>
      <c r="F39" s="85"/>
      <c r="H39" s="94"/>
      <c r="I39" s="95"/>
      <c r="J39" s="95"/>
      <c r="K39" s="95"/>
      <c r="L39" s="95"/>
      <c r="M39" s="95"/>
      <c r="N39" s="95"/>
      <c r="O39" s="96"/>
    </row>
    <row r="40" spans="1:15" ht="15.75" thickBot="1" x14ac:dyDescent="0.3">
      <c r="A40" s="94"/>
      <c r="B40" s="95"/>
      <c r="C40" s="95"/>
      <c r="D40" s="95"/>
      <c r="E40" s="95"/>
      <c r="F40" s="96"/>
      <c r="H40" s="86"/>
      <c r="I40" s="87"/>
      <c r="J40" s="87"/>
      <c r="K40" s="87"/>
      <c r="L40" s="87"/>
      <c r="M40" s="87"/>
      <c r="N40" s="87"/>
      <c r="O40" s="88"/>
    </row>
    <row r="41" spans="1:15" ht="16.5" thickTop="1" thickBot="1" x14ac:dyDescent="0.3">
      <c r="A41" s="94"/>
      <c r="B41" s="95"/>
      <c r="C41" s="95"/>
      <c r="D41" s="95"/>
      <c r="E41" s="95"/>
      <c r="F41" s="96"/>
    </row>
    <row r="42" spans="1:15" ht="15.75" thickTop="1" x14ac:dyDescent="0.25">
      <c r="A42" s="94"/>
      <c r="B42" s="95"/>
      <c r="C42" s="95"/>
      <c r="D42" s="95"/>
      <c r="E42" s="95"/>
      <c r="F42" s="96"/>
      <c r="H42" s="542" t="s">
        <v>46</v>
      </c>
      <c r="I42" s="543"/>
      <c r="J42" s="543"/>
      <c r="K42" s="543"/>
      <c r="L42" s="543"/>
      <c r="M42" s="543"/>
      <c r="N42" s="543"/>
      <c r="O42" s="544"/>
    </row>
    <row r="43" spans="1:15" x14ac:dyDescent="0.25">
      <c r="A43" s="94"/>
      <c r="B43" s="95"/>
      <c r="C43" s="95"/>
      <c r="D43" s="95"/>
      <c r="E43" s="95"/>
      <c r="F43" s="96"/>
      <c r="H43" s="80"/>
      <c r="I43" s="81"/>
      <c r="J43" s="81"/>
      <c r="K43" s="81"/>
      <c r="L43" s="81"/>
      <c r="M43" s="81"/>
      <c r="N43" s="81"/>
      <c r="O43" s="82"/>
    </row>
    <row r="44" spans="1:15" x14ac:dyDescent="0.25">
      <c r="A44" s="94"/>
      <c r="B44" s="95"/>
      <c r="C44" s="95"/>
      <c r="D44" s="95"/>
      <c r="E44" s="95"/>
      <c r="F44" s="96"/>
      <c r="H44" s="83"/>
      <c r="I44" s="84"/>
      <c r="J44" s="84"/>
      <c r="K44" s="84"/>
      <c r="L44" s="84"/>
      <c r="M44" s="84"/>
      <c r="N44" s="84"/>
      <c r="O44" s="85"/>
    </row>
    <row r="45" spans="1:15" ht="15.75" thickBot="1" x14ac:dyDescent="0.3">
      <c r="A45" s="86"/>
      <c r="B45" s="87"/>
      <c r="C45" s="87"/>
      <c r="D45" s="87"/>
      <c r="E45" s="87"/>
      <c r="F45" s="88"/>
      <c r="H45" s="83"/>
      <c r="I45" s="84"/>
      <c r="J45" s="84"/>
      <c r="K45" s="84"/>
      <c r="L45" s="84"/>
      <c r="M45" s="84"/>
      <c r="N45" s="84"/>
      <c r="O45" s="85"/>
    </row>
    <row r="46" spans="1:15" ht="16.5" thickTop="1" thickBot="1" x14ac:dyDescent="0.3">
      <c r="H46" s="83"/>
      <c r="I46" s="84"/>
      <c r="J46" s="84"/>
      <c r="K46" s="84"/>
      <c r="L46" s="84"/>
      <c r="M46" s="84"/>
      <c r="N46" s="84"/>
      <c r="O46" s="85"/>
    </row>
    <row r="47" spans="1:15" ht="15.75" thickTop="1" x14ac:dyDescent="0.25">
      <c r="A47" s="542" t="s">
        <v>40</v>
      </c>
      <c r="B47" s="543"/>
      <c r="C47" s="543"/>
      <c r="D47" s="543"/>
      <c r="E47" s="543"/>
      <c r="F47" s="544"/>
      <c r="H47" s="83"/>
      <c r="I47" s="84"/>
      <c r="J47" s="84"/>
      <c r="K47" s="84"/>
      <c r="L47" s="84"/>
      <c r="M47" s="84"/>
      <c r="N47" s="84"/>
      <c r="O47" s="85"/>
    </row>
    <row r="48" spans="1:15" x14ac:dyDescent="0.25">
      <c r="A48" s="80"/>
      <c r="B48" s="81"/>
      <c r="C48" s="81"/>
      <c r="D48" s="81"/>
      <c r="E48" s="81"/>
      <c r="F48" s="82"/>
      <c r="H48" s="83"/>
      <c r="I48" s="84"/>
      <c r="J48" s="84"/>
      <c r="K48" s="84"/>
      <c r="L48" s="84"/>
      <c r="M48" s="84"/>
      <c r="N48" s="84"/>
      <c r="O48" s="85"/>
    </row>
    <row r="49" spans="1:15" x14ac:dyDescent="0.25">
      <c r="A49" s="83"/>
      <c r="B49" s="84"/>
      <c r="C49" s="84"/>
      <c r="D49" s="84"/>
      <c r="E49" s="84"/>
      <c r="F49" s="85"/>
      <c r="H49" s="94"/>
      <c r="I49" s="95"/>
      <c r="J49" s="95"/>
      <c r="K49" s="95"/>
      <c r="L49" s="95"/>
      <c r="M49" s="95"/>
      <c r="N49" s="95"/>
      <c r="O49" s="96"/>
    </row>
    <row r="50" spans="1:15" x14ac:dyDescent="0.25">
      <c r="A50" s="83"/>
      <c r="B50" s="84"/>
      <c r="C50" s="84"/>
      <c r="D50" s="84"/>
      <c r="E50" s="84"/>
      <c r="F50" s="85"/>
      <c r="H50" s="94"/>
      <c r="I50" s="95"/>
      <c r="J50" s="95"/>
      <c r="K50" s="95"/>
      <c r="L50" s="95"/>
      <c r="M50" s="95"/>
      <c r="N50" s="95"/>
      <c r="O50" s="96"/>
    </row>
    <row r="51" spans="1:15" x14ac:dyDescent="0.25">
      <c r="A51" s="83"/>
      <c r="B51" s="84"/>
      <c r="C51" s="84"/>
      <c r="D51" s="84"/>
      <c r="E51" s="84"/>
      <c r="F51" s="85"/>
      <c r="H51" s="94"/>
      <c r="I51" s="95"/>
      <c r="J51" s="95"/>
      <c r="K51" s="95"/>
      <c r="L51" s="95"/>
      <c r="M51" s="95"/>
      <c r="N51" s="95"/>
      <c r="O51" s="96"/>
    </row>
    <row r="52" spans="1:15" x14ac:dyDescent="0.25">
      <c r="A52" s="83"/>
      <c r="B52" s="84"/>
      <c r="C52" s="84"/>
      <c r="D52" s="84"/>
      <c r="E52" s="84"/>
      <c r="F52" s="85"/>
      <c r="H52" s="94"/>
      <c r="I52" s="95"/>
      <c r="J52" s="95"/>
      <c r="K52" s="95"/>
      <c r="L52" s="95"/>
      <c r="M52" s="95"/>
      <c r="N52" s="95"/>
      <c r="O52" s="96"/>
    </row>
    <row r="53" spans="1:15" ht="15.75" thickBot="1" x14ac:dyDescent="0.3">
      <c r="A53" s="83"/>
      <c r="B53" s="84"/>
      <c r="C53" s="84"/>
      <c r="D53" s="84"/>
      <c r="E53" s="84"/>
      <c r="F53" s="85"/>
      <c r="H53" s="86"/>
      <c r="I53" s="87"/>
      <c r="J53" s="87"/>
      <c r="K53" s="87"/>
      <c r="L53" s="87"/>
      <c r="M53" s="87"/>
      <c r="N53" s="87"/>
      <c r="O53" s="88"/>
    </row>
    <row r="54" spans="1:15" ht="15.75" thickTop="1" x14ac:dyDescent="0.25">
      <c r="A54" s="83"/>
      <c r="B54" s="84"/>
      <c r="C54" s="84"/>
      <c r="D54" s="84"/>
      <c r="E54" s="84"/>
      <c r="F54" s="85"/>
    </row>
    <row r="55" spans="1:15" x14ac:dyDescent="0.25">
      <c r="A55" s="83"/>
      <c r="B55" s="84"/>
      <c r="C55" s="84"/>
      <c r="D55" s="84"/>
      <c r="E55" s="84"/>
      <c r="F55" s="85"/>
    </row>
    <row r="56" spans="1:15" x14ac:dyDescent="0.25">
      <c r="A56" s="94"/>
      <c r="B56" s="95"/>
      <c r="C56" s="95"/>
      <c r="D56" s="95"/>
      <c r="E56" s="95"/>
      <c r="F56" s="96"/>
    </row>
    <row r="57" spans="1:15" x14ac:dyDescent="0.25">
      <c r="A57" s="94"/>
      <c r="B57" s="95"/>
      <c r="C57" s="95"/>
      <c r="D57" s="95"/>
      <c r="E57" s="95"/>
      <c r="F57" s="96"/>
    </row>
    <row r="58" spans="1:15" x14ac:dyDescent="0.25">
      <c r="A58" s="94"/>
      <c r="B58" s="95"/>
      <c r="C58" s="95"/>
      <c r="D58" s="95"/>
      <c r="E58" s="95"/>
      <c r="F58" s="96"/>
    </row>
    <row r="59" spans="1:15" x14ac:dyDescent="0.25">
      <c r="A59" s="94"/>
      <c r="B59" s="95"/>
      <c r="C59" s="95"/>
      <c r="D59" s="95"/>
      <c r="E59" s="95"/>
      <c r="F59" s="96"/>
    </row>
    <row r="60" spans="1:15" x14ac:dyDescent="0.25">
      <c r="A60" s="94"/>
      <c r="B60" s="95"/>
      <c r="C60" s="95"/>
      <c r="D60" s="95"/>
      <c r="E60" s="95"/>
      <c r="F60" s="96"/>
    </row>
    <row r="61" spans="1:15" ht="15.75" thickBot="1" x14ac:dyDescent="0.3">
      <c r="A61" s="86"/>
      <c r="B61" s="87"/>
      <c r="C61" s="87"/>
      <c r="D61" s="87"/>
      <c r="E61" s="87"/>
      <c r="F61" s="88"/>
    </row>
    <row r="62" spans="1:15" ht="16.5" thickTop="1" thickBot="1" x14ac:dyDescent="0.3"/>
    <row r="63" spans="1:15" ht="15.75" thickTop="1" x14ac:dyDescent="0.25">
      <c r="A63" s="542" t="s">
        <v>44</v>
      </c>
      <c r="B63" s="543"/>
      <c r="C63" s="543"/>
      <c r="D63" s="543"/>
      <c r="E63" s="543"/>
      <c r="F63" s="544"/>
    </row>
    <row r="64" spans="1:15" x14ac:dyDescent="0.25">
      <c r="A64" s="80"/>
      <c r="B64" s="81"/>
      <c r="C64" s="81"/>
      <c r="D64" s="81"/>
      <c r="E64" s="81"/>
      <c r="F64" s="82"/>
    </row>
    <row r="65" spans="1:6" x14ac:dyDescent="0.25">
      <c r="A65" s="83"/>
      <c r="B65" s="84"/>
      <c r="C65" s="84"/>
      <c r="D65" s="84"/>
      <c r="E65" s="84"/>
      <c r="F65" s="85"/>
    </row>
    <row r="66" spans="1:6" x14ac:dyDescent="0.25">
      <c r="A66" s="83"/>
      <c r="B66" s="84"/>
      <c r="C66" s="84"/>
      <c r="D66" s="84"/>
      <c r="E66" s="84"/>
      <c r="F66" s="85"/>
    </row>
    <row r="67" spans="1:6" x14ac:dyDescent="0.25">
      <c r="A67" s="83"/>
      <c r="B67" s="84"/>
      <c r="C67" s="84"/>
      <c r="D67" s="84"/>
      <c r="E67" s="84"/>
      <c r="F67" s="85"/>
    </row>
    <row r="68" spans="1:6" x14ac:dyDescent="0.25">
      <c r="A68" s="83"/>
      <c r="B68" s="84"/>
      <c r="C68" s="84"/>
      <c r="D68" s="84"/>
      <c r="E68" s="84"/>
      <c r="F68" s="85"/>
    </row>
    <row r="69" spans="1:6" x14ac:dyDescent="0.25">
      <c r="A69" s="83"/>
      <c r="B69" s="84"/>
      <c r="C69" s="84"/>
      <c r="D69" s="84"/>
      <c r="E69" s="84"/>
      <c r="F69" s="85"/>
    </row>
    <row r="70" spans="1:6" x14ac:dyDescent="0.25">
      <c r="A70" s="83"/>
      <c r="B70" s="84"/>
      <c r="C70" s="84"/>
      <c r="D70" s="84"/>
      <c r="E70" s="84"/>
      <c r="F70" s="85"/>
    </row>
    <row r="71" spans="1:6" x14ac:dyDescent="0.25">
      <c r="A71" s="83"/>
      <c r="B71" s="84"/>
      <c r="C71" s="84"/>
      <c r="D71" s="84"/>
      <c r="E71" s="84"/>
      <c r="F71" s="85"/>
    </row>
    <row r="72" spans="1:6" x14ac:dyDescent="0.25">
      <c r="A72" s="94"/>
      <c r="B72" s="95"/>
      <c r="C72" s="95"/>
      <c r="D72" s="95"/>
      <c r="E72" s="95"/>
      <c r="F72" s="96"/>
    </row>
    <row r="73" spans="1:6" x14ac:dyDescent="0.25">
      <c r="A73" s="94"/>
      <c r="B73" s="95"/>
      <c r="C73" s="95"/>
      <c r="D73" s="95"/>
      <c r="E73" s="95"/>
      <c r="F73" s="96"/>
    </row>
    <row r="74" spans="1:6" x14ac:dyDescent="0.25">
      <c r="A74" s="94"/>
      <c r="B74" s="95"/>
      <c r="C74" s="95"/>
      <c r="D74" s="95"/>
      <c r="E74" s="95"/>
      <c r="F74" s="96"/>
    </row>
    <row r="75" spans="1:6" x14ac:dyDescent="0.25">
      <c r="A75" s="94"/>
      <c r="B75" s="95"/>
      <c r="C75" s="95"/>
      <c r="D75" s="95"/>
      <c r="E75" s="95"/>
      <c r="F75" s="96"/>
    </row>
    <row r="76" spans="1:6" x14ac:dyDescent="0.25">
      <c r="A76" s="94"/>
      <c r="B76" s="95"/>
      <c r="C76" s="95"/>
      <c r="D76" s="95"/>
      <c r="E76" s="95"/>
      <c r="F76" s="96"/>
    </row>
    <row r="77" spans="1:6" ht="15.75" thickBot="1" x14ac:dyDescent="0.3">
      <c r="A77" s="86"/>
      <c r="B77" s="87"/>
      <c r="C77" s="87"/>
      <c r="D77" s="87"/>
      <c r="E77" s="87"/>
      <c r="F77" s="88"/>
    </row>
    <row r="78" spans="1:6" ht="15.75" thickTop="1" x14ac:dyDescent="0.25"/>
  </sheetData>
  <mergeCells count="7">
    <mergeCell ref="A63:F63"/>
    <mergeCell ref="H28:O28"/>
    <mergeCell ref="H42:O42"/>
    <mergeCell ref="A14:F14"/>
    <mergeCell ref="A31:F31"/>
    <mergeCell ref="A47:F47"/>
    <mergeCell ref="H14:O1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span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'Colar Especial'!B2:F2</xm:f>
              <xm:sqref>G2</xm:sqref>
            </x14:sparkline>
            <x14:sparkline>
              <xm:f>'Colar Especial'!B3:F3</xm:f>
              <xm:sqref>G3</xm:sqref>
            </x14:sparkline>
            <x14:sparkline>
              <xm:f>'Colar Especial'!B4:F4</xm:f>
              <xm:sqref>G4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0">
    <tabColor theme="9" tint="-0.249977111117893"/>
  </sheetPr>
  <dimension ref="A1:N23"/>
  <sheetViews>
    <sheetView showGridLines="0" workbookViewId="0">
      <selection activeCell="A7" sqref="A7"/>
    </sheetView>
  </sheetViews>
  <sheetFormatPr defaultRowHeight="15" x14ac:dyDescent="0.25"/>
  <cols>
    <col min="1" max="1" width="8.5703125" bestFit="1" customWidth="1"/>
    <col min="2" max="2" width="10.140625" bestFit="1" customWidth="1"/>
    <col min="3" max="3" width="12.5703125" bestFit="1" customWidth="1"/>
    <col min="4" max="4" width="13.42578125" bestFit="1" customWidth="1"/>
    <col min="5" max="5" width="15.85546875" bestFit="1" customWidth="1"/>
    <col min="6" max="6" width="11" bestFit="1" customWidth="1"/>
    <col min="7" max="7" width="12.5703125" bestFit="1" customWidth="1"/>
    <col min="8" max="8" width="12.42578125" bestFit="1" customWidth="1"/>
    <col min="9" max="9" width="6" bestFit="1" customWidth="1"/>
    <col min="10" max="10" width="14.42578125" bestFit="1" customWidth="1"/>
    <col min="11" max="11" width="10.85546875" bestFit="1" customWidth="1"/>
    <col min="12" max="12" width="15.85546875" bestFit="1" customWidth="1"/>
    <col min="13" max="13" width="14" bestFit="1" customWidth="1"/>
    <col min="14" max="14" width="12.140625" bestFit="1" customWidth="1"/>
  </cols>
  <sheetData>
    <row r="1" spans="1:14" x14ac:dyDescent="0.25">
      <c r="A1" s="97" t="s">
        <v>47</v>
      </c>
      <c r="B1" s="98" t="s">
        <v>52</v>
      </c>
      <c r="C1" s="98" t="s">
        <v>53</v>
      </c>
      <c r="D1" s="98" t="s">
        <v>54</v>
      </c>
      <c r="E1" s="98" t="s">
        <v>55</v>
      </c>
      <c r="F1" s="98" t="s">
        <v>56</v>
      </c>
      <c r="G1" s="98" t="s">
        <v>57</v>
      </c>
      <c r="H1" s="98" t="s">
        <v>58</v>
      </c>
      <c r="I1" s="98" t="s">
        <v>59</v>
      </c>
      <c r="J1" s="98" t="s">
        <v>60</v>
      </c>
      <c r="K1" s="98" t="s">
        <v>61</v>
      </c>
      <c r="L1" s="98" t="s">
        <v>62</v>
      </c>
      <c r="M1" s="98" t="s">
        <v>63</v>
      </c>
      <c r="N1" s="99" t="s">
        <v>64</v>
      </c>
    </row>
    <row r="2" spans="1:14" x14ac:dyDescent="0.25">
      <c r="A2" s="100" t="s">
        <v>48</v>
      </c>
      <c r="B2" s="102">
        <v>3</v>
      </c>
      <c r="C2" s="102">
        <v>3</v>
      </c>
      <c r="D2" s="102">
        <v>2</v>
      </c>
      <c r="E2" s="102">
        <v>3</v>
      </c>
      <c r="F2" s="102">
        <v>5</v>
      </c>
      <c r="G2" s="102">
        <v>3</v>
      </c>
      <c r="H2" s="102">
        <v>3</v>
      </c>
      <c r="I2" s="102">
        <v>4</v>
      </c>
      <c r="J2" s="102">
        <v>5</v>
      </c>
      <c r="K2" s="102">
        <v>4</v>
      </c>
      <c r="L2" s="102">
        <v>4</v>
      </c>
      <c r="M2" s="102">
        <v>3</v>
      </c>
      <c r="N2" s="103">
        <f>AVERAGE(B2:M2)</f>
        <v>3.5</v>
      </c>
    </row>
    <row r="3" spans="1:14" x14ac:dyDescent="0.25">
      <c r="A3" s="100" t="s">
        <v>49</v>
      </c>
      <c r="B3" s="104">
        <v>3</v>
      </c>
      <c r="C3" s="104">
        <v>4</v>
      </c>
      <c r="D3" s="104">
        <v>2</v>
      </c>
      <c r="E3" s="104">
        <v>3</v>
      </c>
      <c r="F3" s="104">
        <v>5</v>
      </c>
      <c r="G3" s="104">
        <v>4</v>
      </c>
      <c r="H3" s="104">
        <v>3</v>
      </c>
      <c r="I3" s="104">
        <v>4</v>
      </c>
      <c r="J3" s="104">
        <v>5</v>
      </c>
      <c r="K3" s="104">
        <v>4</v>
      </c>
      <c r="L3" s="104">
        <v>4</v>
      </c>
      <c r="M3" s="104">
        <v>4</v>
      </c>
      <c r="N3" s="105">
        <f>AVERAGE(B3:M3)</f>
        <v>3.75</v>
      </c>
    </row>
    <row r="4" spans="1:14" x14ac:dyDescent="0.25">
      <c r="A4" s="100" t="s">
        <v>50</v>
      </c>
      <c r="B4" s="102">
        <v>3</v>
      </c>
      <c r="C4" s="102">
        <v>4</v>
      </c>
      <c r="D4" s="102">
        <v>3</v>
      </c>
      <c r="E4" s="102">
        <v>4</v>
      </c>
      <c r="F4" s="102">
        <v>5</v>
      </c>
      <c r="G4" s="102">
        <v>4</v>
      </c>
      <c r="H4" s="102">
        <v>5</v>
      </c>
      <c r="I4" s="102">
        <v>4</v>
      </c>
      <c r="J4" s="102">
        <v>5</v>
      </c>
      <c r="K4" s="102">
        <v>5</v>
      </c>
      <c r="L4" s="102">
        <v>5</v>
      </c>
      <c r="M4" s="102">
        <v>4</v>
      </c>
      <c r="N4" s="103">
        <f>AVERAGE(B4:M4)</f>
        <v>4.25</v>
      </c>
    </row>
    <row r="5" spans="1:14" ht="15.75" thickBot="1" x14ac:dyDescent="0.3">
      <c r="A5" s="101" t="s">
        <v>51</v>
      </c>
      <c r="B5" s="106">
        <v>3</v>
      </c>
      <c r="C5" s="106">
        <v>4</v>
      </c>
      <c r="D5" s="106">
        <v>3</v>
      </c>
      <c r="E5" s="106">
        <v>5</v>
      </c>
      <c r="F5" s="106">
        <v>4</v>
      </c>
      <c r="G5" s="106">
        <v>4</v>
      </c>
      <c r="H5" s="106">
        <v>5</v>
      </c>
      <c r="I5" s="106">
        <v>5</v>
      </c>
      <c r="J5" s="106">
        <v>5</v>
      </c>
      <c r="K5" s="106">
        <v>5</v>
      </c>
      <c r="L5" s="106">
        <v>5</v>
      </c>
      <c r="M5" s="106">
        <v>5</v>
      </c>
      <c r="N5" s="107">
        <f>AVERAGE(B5:M5)</f>
        <v>4.416666666666667</v>
      </c>
    </row>
    <row r="6" spans="1:14" ht="15.75" thickBot="1" x14ac:dyDescent="0.3"/>
    <row r="7" spans="1:14" ht="15.75" thickTop="1" x14ac:dyDescent="0.25">
      <c r="A7" s="79"/>
      <c r="B7" s="78"/>
      <c r="C7" s="78"/>
      <c r="D7" s="78"/>
      <c r="E7" s="78"/>
      <c r="F7" s="78"/>
      <c r="G7" s="77"/>
    </row>
    <row r="8" spans="1:14" x14ac:dyDescent="0.25">
      <c r="G8" s="69"/>
    </row>
    <row r="9" spans="1:14" x14ac:dyDescent="0.25">
      <c r="G9" s="69"/>
    </row>
    <row r="10" spans="1:14" x14ac:dyDescent="0.25">
      <c r="G10" s="69"/>
    </row>
    <row r="11" spans="1:14" x14ac:dyDescent="0.25">
      <c r="G11" s="69"/>
    </row>
    <row r="12" spans="1:14" x14ac:dyDescent="0.25">
      <c r="G12" s="69"/>
    </row>
    <row r="13" spans="1:14" x14ac:dyDescent="0.25">
      <c r="G13" s="69"/>
    </row>
    <row r="14" spans="1:14" x14ac:dyDescent="0.25">
      <c r="G14" s="69"/>
    </row>
    <row r="15" spans="1:14" x14ac:dyDescent="0.25">
      <c r="G15" s="69"/>
    </row>
    <row r="16" spans="1:14" x14ac:dyDescent="0.25">
      <c r="G16" s="69"/>
    </row>
    <row r="17" spans="1:7" x14ac:dyDescent="0.25">
      <c r="G17" s="69"/>
    </row>
    <row r="18" spans="1:7" x14ac:dyDescent="0.25">
      <c r="G18" s="69"/>
    </row>
    <row r="19" spans="1:7" x14ac:dyDescent="0.25">
      <c r="G19" s="69"/>
    </row>
    <row r="20" spans="1:7" x14ac:dyDescent="0.25">
      <c r="G20" s="69"/>
    </row>
    <row r="21" spans="1:7" x14ac:dyDescent="0.25">
      <c r="G21" s="69"/>
    </row>
    <row r="22" spans="1:7" ht="15.75" thickBot="1" x14ac:dyDescent="0.3">
      <c r="A22" s="70"/>
      <c r="B22" s="42"/>
      <c r="C22" s="42"/>
      <c r="D22" s="42"/>
      <c r="E22" s="42"/>
      <c r="F22" s="42"/>
      <c r="G22" s="71"/>
    </row>
    <row r="23" spans="1:7" ht="15.75" thickTop="1" x14ac:dyDescent="0.25"/>
  </sheetData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1">
    <tabColor theme="1"/>
  </sheetPr>
  <dimension ref="A1"/>
  <sheetViews>
    <sheetView showGridLines="0" showRowColHeaders="0" workbookViewId="0"/>
  </sheetViews>
  <sheetFormatPr defaultColWidth="9.140625" defaultRowHeight="15" x14ac:dyDescent="0.25"/>
  <cols>
    <col min="1" max="20" width="9.140625" style="305" customWidth="1"/>
    <col min="21" max="16384" width="9.140625" style="305"/>
  </cols>
  <sheetData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2">
    <tabColor rgb="FFFFC000"/>
  </sheetPr>
  <dimension ref="A1"/>
  <sheetViews>
    <sheetView showGridLines="0" showRowColHeaders="0" workbookViewId="0"/>
  </sheetViews>
  <sheetFormatPr defaultRowHeight="15" x14ac:dyDescent="0.25"/>
  <cols>
    <col min="1" max="16384" width="9.140625" style="306"/>
  </cols>
  <sheetData/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3">
    <tabColor rgb="FF002060"/>
  </sheetPr>
  <dimension ref="A1:XFD25"/>
  <sheetViews>
    <sheetView workbookViewId="0">
      <selection activeCell="A2" sqref="A2"/>
    </sheetView>
  </sheetViews>
  <sheetFormatPr defaultRowHeight="15" x14ac:dyDescent="0.25"/>
  <cols>
    <col min="1" max="1" width="15.42578125" bestFit="1" customWidth="1"/>
    <col min="3" max="3" width="11.28515625" bestFit="1" customWidth="1"/>
    <col min="4" max="4" width="16.85546875" bestFit="1" customWidth="1"/>
    <col min="9" max="9" width="9.28515625" customWidth="1"/>
    <col min="10" max="10" width="17.28515625" bestFit="1" customWidth="1"/>
    <col min="13" max="13" width="17.28515625" bestFit="1" customWidth="1"/>
    <col min="16384" max="16384" width="17.28515625" bestFit="1" customWidth="1"/>
  </cols>
  <sheetData>
    <row r="1" spans="1:13 16383:16384" x14ac:dyDescent="0.25">
      <c r="A1" s="1" t="s">
        <v>78</v>
      </c>
      <c r="D1" s="1" t="s">
        <v>81</v>
      </c>
      <c r="M1" s="1" t="s">
        <v>82</v>
      </c>
      <c r="XFC1" t="s">
        <v>79</v>
      </c>
      <c r="XFD1" t="s">
        <v>80</v>
      </c>
    </row>
    <row r="2" spans="1:13 16383:16384" x14ac:dyDescent="0.25">
      <c r="A2" t="s">
        <v>65</v>
      </c>
      <c r="M2" t="str">
        <f ca="1">LOOKUP(RANDBETWEEN(1,24),BaseDeNomes[])</f>
        <v>Teresa Festas</v>
      </c>
      <c r="XFC2">
        <v>1</v>
      </c>
      <c r="XFD2" t="s">
        <v>190</v>
      </c>
    </row>
    <row r="3" spans="1:13 16383:16384" x14ac:dyDescent="0.25">
      <c r="A3" t="s">
        <v>66</v>
      </c>
      <c r="M3" t="str">
        <f ca="1">LOOKUP(RANDBETWEEN(1,24),BaseDeNomes[])</f>
        <v>Rafael Barbosa</v>
      </c>
      <c r="XFC3">
        <v>2</v>
      </c>
      <c r="XFD3" t="s">
        <v>192</v>
      </c>
    </row>
    <row r="4" spans="1:13 16383:16384" x14ac:dyDescent="0.25">
      <c r="A4" t="s">
        <v>70</v>
      </c>
      <c r="M4" t="str">
        <f ca="1">LOOKUP(RANDBETWEEN(1,24),BaseDeNomes[])</f>
        <v>Benjamin Bicudo</v>
      </c>
      <c r="XFC4">
        <v>3</v>
      </c>
      <c r="XFD4" t="s">
        <v>174</v>
      </c>
    </row>
    <row r="5" spans="1:13 16383:16384" x14ac:dyDescent="0.25">
      <c r="A5" t="s">
        <v>71</v>
      </c>
      <c r="M5" t="str">
        <f ca="1">LOOKUP(RANDBETWEEN(1,24),BaseDeNomes[])</f>
        <v>Cid Abreu</v>
      </c>
      <c r="XFC5">
        <v>4</v>
      </c>
      <c r="XFD5" t="s">
        <v>175</v>
      </c>
    </row>
    <row r="6" spans="1:13 16383:16384" x14ac:dyDescent="0.25">
      <c r="A6" t="s">
        <v>72</v>
      </c>
      <c r="M6" t="str">
        <f ca="1">LOOKUP(RANDBETWEEN(1,24),BaseDeNomes[])</f>
        <v>Teresa Festas</v>
      </c>
      <c r="XFC6">
        <v>5</v>
      </c>
      <c r="XFD6" t="s">
        <v>173</v>
      </c>
    </row>
    <row r="7" spans="1:13 16383:16384" x14ac:dyDescent="0.25">
      <c r="A7" t="s">
        <v>68</v>
      </c>
      <c r="M7" t="str">
        <f ca="1">LOOKUP(RANDBETWEEN(1,24),BaseDeNomes[])</f>
        <v>Benjamin Bicudo</v>
      </c>
      <c r="XFC7">
        <v>6</v>
      </c>
      <c r="XFD7" t="s">
        <v>116</v>
      </c>
    </row>
    <row r="8" spans="1:13 16383:16384" x14ac:dyDescent="0.25">
      <c r="A8" t="s">
        <v>67</v>
      </c>
      <c r="M8" t="str">
        <f ca="1">LOOKUP(RANDBETWEEN(1,24),BaseDeNomes[])</f>
        <v>Teresa Festas</v>
      </c>
      <c r="XFC8">
        <v>7</v>
      </c>
      <c r="XFD8" t="s">
        <v>193</v>
      </c>
    </row>
    <row r="9" spans="1:13 16383:16384" x14ac:dyDescent="0.25">
      <c r="A9" t="s">
        <v>73</v>
      </c>
      <c r="M9" t="str">
        <f ca="1">LOOKUP(RANDBETWEEN(1,24),BaseDeNomes[])</f>
        <v>Susana Antas</v>
      </c>
      <c r="XFC9">
        <v>8</v>
      </c>
      <c r="XFD9" t="s">
        <v>120</v>
      </c>
    </row>
    <row r="10" spans="1:13 16383:16384" x14ac:dyDescent="0.25">
      <c r="A10" t="s">
        <v>69</v>
      </c>
      <c r="M10" t="str">
        <f ca="1">LOOKUP(RANDBETWEEN(1,24),BaseDeNomes[])</f>
        <v>Stella Horta</v>
      </c>
      <c r="XFC10">
        <v>9</v>
      </c>
      <c r="XFD10" t="s">
        <v>195</v>
      </c>
    </row>
    <row r="11" spans="1:13 16383:16384" x14ac:dyDescent="0.25">
      <c r="A11" t="s">
        <v>74</v>
      </c>
      <c r="M11" t="str">
        <f ca="1">LOOKUP(RANDBETWEEN(1,24),BaseDeNomes[])</f>
        <v>Gustavo Nogueira</v>
      </c>
      <c r="XFC11">
        <v>10</v>
      </c>
      <c r="XFD11" t="s">
        <v>124</v>
      </c>
    </row>
    <row r="12" spans="1:13 16383:16384" x14ac:dyDescent="0.25">
      <c r="A12" t="s">
        <v>75</v>
      </c>
      <c r="M12" t="str">
        <f ca="1">LOOKUP(RANDBETWEEN(1,24),BaseDeNomes[])</f>
        <v>Rosa Valente</v>
      </c>
      <c r="XFC12">
        <v>11</v>
      </c>
      <c r="XFD12" t="s">
        <v>196</v>
      </c>
    </row>
    <row r="13" spans="1:13 16383:16384" x14ac:dyDescent="0.25">
      <c r="A13" t="s">
        <v>76</v>
      </c>
      <c r="M13" t="str">
        <f ca="1">LOOKUP(RANDBETWEEN(1,24),BaseDeNomes[])</f>
        <v>Getúlio Mortágua</v>
      </c>
      <c r="XFC13">
        <v>12</v>
      </c>
      <c r="XFD13" t="s">
        <v>170</v>
      </c>
    </row>
    <row r="14" spans="1:13 16383:16384" x14ac:dyDescent="0.25">
      <c r="A14" t="s">
        <v>77</v>
      </c>
      <c r="M14" t="str">
        <f ca="1">LOOKUP(RANDBETWEEN(1,24),BaseDeNomes[])</f>
        <v>Teresa Festas</v>
      </c>
      <c r="XFC14">
        <v>13</v>
      </c>
      <c r="XFD14" t="s">
        <v>168</v>
      </c>
    </row>
    <row r="15" spans="1:13 16383:16384" x14ac:dyDescent="0.25">
      <c r="XFC15">
        <v>14</v>
      </c>
      <c r="XFD15" t="s">
        <v>119</v>
      </c>
    </row>
    <row r="16" spans="1:13 16383:16384" x14ac:dyDescent="0.25">
      <c r="XFC16">
        <v>15</v>
      </c>
      <c r="XFD16" t="s">
        <v>169</v>
      </c>
    </row>
    <row r="17" spans="16383:16384" x14ac:dyDescent="0.25">
      <c r="XFC17">
        <v>16</v>
      </c>
      <c r="XFD17" t="s">
        <v>197</v>
      </c>
    </row>
    <row r="18" spans="16383:16384" x14ac:dyDescent="0.25">
      <c r="XFC18">
        <v>17</v>
      </c>
      <c r="XFD18" t="s">
        <v>118</v>
      </c>
    </row>
    <row r="19" spans="16383:16384" x14ac:dyDescent="0.25">
      <c r="XFC19">
        <v>18</v>
      </c>
      <c r="XFD19" t="s">
        <v>171</v>
      </c>
    </row>
    <row r="20" spans="16383:16384" x14ac:dyDescent="0.25">
      <c r="XFC20">
        <v>19</v>
      </c>
      <c r="XFD20" t="s">
        <v>121</v>
      </c>
    </row>
    <row r="21" spans="16383:16384" x14ac:dyDescent="0.25">
      <c r="XFC21">
        <v>20</v>
      </c>
      <c r="XFD21" t="s">
        <v>117</v>
      </c>
    </row>
    <row r="22" spans="16383:16384" x14ac:dyDescent="0.25">
      <c r="XFC22">
        <v>21</v>
      </c>
      <c r="XFD22" t="s">
        <v>172</v>
      </c>
    </row>
    <row r="23" spans="16383:16384" x14ac:dyDescent="0.25">
      <c r="XFC23">
        <v>22</v>
      </c>
      <c r="XFD23" t="s">
        <v>198</v>
      </c>
    </row>
    <row r="24" spans="16383:16384" x14ac:dyDescent="0.25">
      <c r="XFC24">
        <v>23</v>
      </c>
      <c r="XFD24" t="s">
        <v>122</v>
      </c>
    </row>
    <row r="25" spans="16383:16384" x14ac:dyDescent="0.25">
      <c r="XFC25">
        <v>24</v>
      </c>
      <c r="XFD25" t="s">
        <v>123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4">
    <tabColor theme="9" tint="-0.249977111117893"/>
  </sheetPr>
  <dimension ref="B2:N17"/>
  <sheetViews>
    <sheetView workbookViewId="0"/>
  </sheetViews>
  <sheetFormatPr defaultRowHeight="15" x14ac:dyDescent="0.25"/>
  <cols>
    <col min="1" max="1" width="16.140625" customWidth="1"/>
    <col min="2" max="2" width="10.5703125" bestFit="1" customWidth="1"/>
    <col min="3" max="3" width="11.85546875" customWidth="1"/>
    <col min="4" max="7" width="10.5703125" bestFit="1" customWidth="1"/>
    <col min="8" max="8" width="10.7109375" customWidth="1"/>
    <col min="9" max="9" width="10.5703125" bestFit="1" customWidth="1"/>
    <col min="10" max="10" width="11.5703125" customWidth="1"/>
    <col min="11" max="11" width="12.5703125" customWidth="1"/>
    <col min="12" max="12" width="11.5703125" customWidth="1"/>
    <col min="13" max="13" width="17.42578125" customWidth="1"/>
    <col min="14" max="14" width="10.5703125" bestFit="1" customWidth="1"/>
  </cols>
  <sheetData>
    <row r="2" spans="2:14" x14ac:dyDescent="0.25">
      <c r="B2">
        <v>6211</v>
      </c>
      <c r="C2">
        <v>7977</v>
      </c>
      <c r="D2">
        <v>7429</v>
      </c>
      <c r="E2">
        <v>6732</v>
      </c>
      <c r="F2">
        <v>7135</v>
      </c>
      <c r="G2">
        <v>8353</v>
      </c>
      <c r="H2">
        <v>5079</v>
      </c>
      <c r="I2">
        <v>3010</v>
      </c>
      <c r="J2">
        <v>2877</v>
      </c>
      <c r="K2">
        <v>4707</v>
      </c>
      <c r="L2">
        <v>6886</v>
      </c>
      <c r="M2">
        <v>4402</v>
      </c>
      <c r="N2">
        <v>6667</v>
      </c>
    </row>
    <row r="3" spans="2:14" x14ac:dyDescent="0.25">
      <c r="B3">
        <v>7384</v>
      </c>
      <c r="C3">
        <v>5988</v>
      </c>
      <c r="D3">
        <v>7300</v>
      </c>
      <c r="E3">
        <v>8778</v>
      </c>
      <c r="F3">
        <v>7545</v>
      </c>
      <c r="G3">
        <v>6279</v>
      </c>
      <c r="H3">
        <v>7243</v>
      </c>
      <c r="I3">
        <v>5755</v>
      </c>
      <c r="J3">
        <v>5035</v>
      </c>
      <c r="K3">
        <v>8578</v>
      </c>
      <c r="L3">
        <v>8542</v>
      </c>
      <c r="M3">
        <v>3216</v>
      </c>
      <c r="N3">
        <v>4345</v>
      </c>
    </row>
    <row r="4" spans="2:14" x14ac:dyDescent="0.25">
      <c r="B4">
        <v>4202</v>
      </c>
      <c r="C4">
        <v>5771</v>
      </c>
      <c r="D4">
        <v>6582</v>
      </c>
      <c r="E4">
        <v>3309</v>
      </c>
      <c r="F4">
        <v>7513</v>
      </c>
      <c r="G4">
        <v>5260</v>
      </c>
      <c r="H4">
        <v>3318</v>
      </c>
      <c r="I4">
        <v>3908</v>
      </c>
      <c r="J4">
        <v>4474</v>
      </c>
      <c r="K4">
        <v>8949</v>
      </c>
      <c r="L4">
        <v>1505</v>
      </c>
      <c r="M4">
        <v>4592</v>
      </c>
      <c r="N4">
        <v>4806</v>
      </c>
    </row>
    <row r="5" spans="2:14" x14ac:dyDescent="0.25">
      <c r="B5" s="108">
        <f>SUM(B2:B4)</f>
        <v>17797</v>
      </c>
      <c r="C5" s="108">
        <f t="shared" ref="C5:N5" si="0">SUM(C2:C4)</f>
        <v>19736</v>
      </c>
      <c r="D5" s="108">
        <f t="shared" si="0"/>
        <v>21311</v>
      </c>
      <c r="E5" s="108">
        <f t="shared" si="0"/>
        <v>18819</v>
      </c>
      <c r="F5" s="108">
        <f t="shared" si="0"/>
        <v>22193</v>
      </c>
      <c r="G5" s="108">
        <f t="shared" si="0"/>
        <v>19892</v>
      </c>
      <c r="H5" s="108">
        <f t="shared" si="0"/>
        <v>15640</v>
      </c>
      <c r="I5" s="108">
        <f t="shared" si="0"/>
        <v>12673</v>
      </c>
      <c r="J5" s="108">
        <f t="shared" si="0"/>
        <v>12386</v>
      </c>
      <c r="K5" s="108">
        <f t="shared" si="0"/>
        <v>22234</v>
      </c>
      <c r="L5" s="108">
        <f t="shared" si="0"/>
        <v>16933</v>
      </c>
      <c r="M5" s="108">
        <f t="shared" si="0"/>
        <v>12210</v>
      </c>
      <c r="N5" s="108">
        <f t="shared" si="0"/>
        <v>15818</v>
      </c>
    </row>
    <row r="6" spans="2:14" x14ac:dyDescent="0.25">
      <c r="B6">
        <v>6046</v>
      </c>
      <c r="C6">
        <v>8559</v>
      </c>
      <c r="D6">
        <v>6335</v>
      </c>
      <c r="E6">
        <v>4654</v>
      </c>
      <c r="F6">
        <v>1676</v>
      </c>
      <c r="G6">
        <v>7111</v>
      </c>
      <c r="H6">
        <v>3918</v>
      </c>
      <c r="I6">
        <v>6949</v>
      </c>
      <c r="J6">
        <v>7192</v>
      </c>
      <c r="K6">
        <v>2105</v>
      </c>
      <c r="L6">
        <v>2438</v>
      </c>
      <c r="M6">
        <v>7875</v>
      </c>
      <c r="N6">
        <v>8819</v>
      </c>
    </row>
    <row r="7" spans="2:14" x14ac:dyDescent="0.25">
      <c r="B7">
        <v>4161</v>
      </c>
      <c r="C7">
        <v>1642</v>
      </c>
      <c r="D7">
        <v>6229</v>
      </c>
      <c r="E7">
        <v>3509</v>
      </c>
      <c r="F7">
        <v>6260</v>
      </c>
      <c r="G7">
        <v>6866</v>
      </c>
      <c r="H7">
        <v>5083</v>
      </c>
      <c r="I7">
        <v>5340</v>
      </c>
      <c r="J7">
        <v>6185</v>
      </c>
      <c r="K7">
        <v>8949</v>
      </c>
      <c r="L7">
        <v>4399</v>
      </c>
      <c r="M7">
        <v>7658</v>
      </c>
      <c r="N7">
        <v>3884</v>
      </c>
    </row>
    <row r="8" spans="2:14" x14ac:dyDescent="0.25">
      <c r="B8">
        <v>4996</v>
      </c>
      <c r="C8">
        <v>6466</v>
      </c>
      <c r="D8">
        <v>5732</v>
      </c>
      <c r="E8">
        <v>1873</v>
      </c>
      <c r="F8">
        <v>4064</v>
      </c>
      <c r="G8">
        <v>4150</v>
      </c>
      <c r="H8">
        <v>3222</v>
      </c>
      <c r="I8">
        <v>5265</v>
      </c>
      <c r="J8">
        <v>8951</v>
      </c>
      <c r="K8">
        <v>5410</v>
      </c>
      <c r="L8">
        <v>8760</v>
      </c>
      <c r="M8">
        <v>7855</v>
      </c>
      <c r="N8">
        <v>6928</v>
      </c>
    </row>
    <row r="9" spans="2:14" x14ac:dyDescent="0.25">
      <c r="B9" s="108">
        <f>SUM(B6:B8)</f>
        <v>15203</v>
      </c>
      <c r="C9" s="108">
        <f t="shared" ref="C9:N9" si="1">SUM(C6:C8)</f>
        <v>16667</v>
      </c>
      <c r="D9" s="108">
        <f t="shared" si="1"/>
        <v>18296</v>
      </c>
      <c r="E9" s="108">
        <f t="shared" si="1"/>
        <v>10036</v>
      </c>
      <c r="F9" s="108">
        <f t="shared" si="1"/>
        <v>12000</v>
      </c>
      <c r="G9" s="108">
        <f t="shared" si="1"/>
        <v>18127</v>
      </c>
      <c r="H9" s="108">
        <f t="shared" si="1"/>
        <v>12223</v>
      </c>
      <c r="I9" s="108">
        <f t="shared" si="1"/>
        <v>17554</v>
      </c>
      <c r="J9" s="108">
        <f t="shared" si="1"/>
        <v>22328</v>
      </c>
      <c r="K9" s="108">
        <f t="shared" si="1"/>
        <v>16464</v>
      </c>
      <c r="L9" s="108">
        <f t="shared" si="1"/>
        <v>15597</v>
      </c>
      <c r="M9" s="108">
        <f t="shared" si="1"/>
        <v>23388</v>
      </c>
      <c r="N9" s="108">
        <f t="shared" si="1"/>
        <v>19631</v>
      </c>
    </row>
    <row r="10" spans="2:14" x14ac:dyDescent="0.25">
      <c r="B10">
        <v>2949</v>
      </c>
      <c r="C10">
        <v>4085</v>
      </c>
      <c r="D10">
        <v>8211</v>
      </c>
      <c r="E10">
        <v>4368</v>
      </c>
      <c r="F10">
        <v>4467</v>
      </c>
      <c r="G10">
        <v>8621</v>
      </c>
      <c r="H10">
        <v>1974</v>
      </c>
      <c r="I10">
        <v>5159</v>
      </c>
      <c r="J10">
        <v>3766</v>
      </c>
      <c r="K10">
        <v>8915</v>
      </c>
      <c r="L10">
        <v>2290</v>
      </c>
      <c r="M10">
        <v>9064</v>
      </c>
      <c r="N10">
        <v>3223</v>
      </c>
    </row>
    <row r="11" spans="2:14" x14ac:dyDescent="0.25">
      <c r="B11">
        <v>3296</v>
      </c>
      <c r="C11">
        <v>7878</v>
      </c>
      <c r="D11">
        <v>9182</v>
      </c>
      <c r="E11">
        <v>3907</v>
      </c>
      <c r="F11">
        <v>5560</v>
      </c>
      <c r="G11">
        <v>3386</v>
      </c>
      <c r="H11">
        <v>8655</v>
      </c>
      <c r="I11">
        <v>5042</v>
      </c>
      <c r="J11">
        <v>7567</v>
      </c>
      <c r="K11">
        <v>3998</v>
      </c>
      <c r="L11">
        <v>8160</v>
      </c>
      <c r="M11">
        <v>5390</v>
      </c>
      <c r="N11">
        <v>8411</v>
      </c>
    </row>
    <row r="12" spans="2:14" x14ac:dyDescent="0.25">
      <c r="B12">
        <v>2652</v>
      </c>
      <c r="C12">
        <v>2875</v>
      </c>
      <c r="D12">
        <v>2244</v>
      </c>
      <c r="E12">
        <v>6930</v>
      </c>
      <c r="F12">
        <v>9086</v>
      </c>
      <c r="G12">
        <v>3697</v>
      </c>
      <c r="H12">
        <v>5091</v>
      </c>
      <c r="I12">
        <v>4966</v>
      </c>
      <c r="J12">
        <v>6284</v>
      </c>
      <c r="K12">
        <v>9030</v>
      </c>
      <c r="L12">
        <v>1776</v>
      </c>
      <c r="M12">
        <v>7788</v>
      </c>
      <c r="N12">
        <v>2483</v>
      </c>
    </row>
    <row r="13" spans="2:14" x14ac:dyDescent="0.25">
      <c r="B13" s="108">
        <f>SUM(B10:B12)</f>
        <v>8897</v>
      </c>
      <c r="C13" s="108">
        <f t="shared" ref="C13:N13" si="2">SUM(C10:C12)</f>
        <v>14838</v>
      </c>
      <c r="D13" s="108">
        <f t="shared" si="2"/>
        <v>19637</v>
      </c>
      <c r="E13" s="108">
        <f t="shared" si="2"/>
        <v>15205</v>
      </c>
      <c r="F13" s="108">
        <f t="shared" si="2"/>
        <v>19113</v>
      </c>
      <c r="G13" s="108">
        <f t="shared" si="2"/>
        <v>15704</v>
      </c>
      <c r="H13" s="108">
        <f t="shared" si="2"/>
        <v>15720</v>
      </c>
      <c r="I13" s="108">
        <f t="shared" si="2"/>
        <v>15167</v>
      </c>
      <c r="J13" s="108">
        <f t="shared" si="2"/>
        <v>17617</v>
      </c>
      <c r="K13" s="108">
        <f t="shared" si="2"/>
        <v>21943</v>
      </c>
      <c r="L13" s="108">
        <f t="shared" si="2"/>
        <v>12226</v>
      </c>
      <c r="M13" s="108">
        <f t="shared" si="2"/>
        <v>22242</v>
      </c>
      <c r="N13" s="108">
        <f t="shared" si="2"/>
        <v>14117</v>
      </c>
    </row>
    <row r="14" spans="2:14" x14ac:dyDescent="0.25">
      <c r="B14">
        <v>8063</v>
      </c>
      <c r="C14">
        <v>2002</v>
      </c>
      <c r="D14">
        <v>3039</v>
      </c>
      <c r="E14">
        <v>1675</v>
      </c>
      <c r="F14">
        <v>3698</v>
      </c>
      <c r="G14">
        <v>3432</v>
      </c>
      <c r="H14">
        <v>7491</v>
      </c>
      <c r="I14">
        <v>7068</v>
      </c>
      <c r="J14">
        <v>5336</v>
      </c>
      <c r="K14">
        <v>3623</v>
      </c>
      <c r="L14">
        <v>7587</v>
      </c>
      <c r="M14">
        <v>8690</v>
      </c>
      <c r="N14">
        <v>6745</v>
      </c>
    </row>
    <row r="15" spans="2:14" x14ac:dyDescent="0.25">
      <c r="B15">
        <v>4543</v>
      </c>
      <c r="C15">
        <v>5303</v>
      </c>
      <c r="D15">
        <v>6909</v>
      </c>
      <c r="E15">
        <v>1764</v>
      </c>
      <c r="F15">
        <v>4156</v>
      </c>
      <c r="G15">
        <v>1467</v>
      </c>
      <c r="H15">
        <v>2919</v>
      </c>
      <c r="I15">
        <v>4429</v>
      </c>
      <c r="J15">
        <v>4183</v>
      </c>
      <c r="K15">
        <v>2149</v>
      </c>
      <c r="L15">
        <v>7392</v>
      </c>
      <c r="M15">
        <v>4685</v>
      </c>
      <c r="N15">
        <v>4953</v>
      </c>
    </row>
    <row r="16" spans="2:14" x14ac:dyDescent="0.25">
      <c r="B16">
        <v>3235</v>
      </c>
      <c r="C16">
        <v>1687</v>
      </c>
      <c r="D16">
        <v>4654</v>
      </c>
      <c r="E16">
        <v>7670</v>
      </c>
      <c r="F16">
        <v>3699</v>
      </c>
      <c r="G16">
        <v>1408</v>
      </c>
      <c r="H16">
        <v>4901</v>
      </c>
      <c r="I16">
        <v>2369</v>
      </c>
      <c r="J16">
        <v>8967</v>
      </c>
      <c r="K16">
        <v>8729</v>
      </c>
      <c r="L16">
        <v>5217</v>
      </c>
      <c r="M16">
        <v>3970</v>
      </c>
      <c r="N16">
        <v>5950</v>
      </c>
    </row>
    <row r="17" spans="2:14" x14ac:dyDescent="0.25">
      <c r="B17" s="108">
        <f>SUM(B14:B16)</f>
        <v>15841</v>
      </c>
      <c r="C17" s="108">
        <f t="shared" ref="C17:N17" si="3">SUM(C14:C16)</f>
        <v>8992</v>
      </c>
      <c r="D17" s="108">
        <f t="shared" si="3"/>
        <v>14602</v>
      </c>
      <c r="E17" s="108">
        <f t="shared" si="3"/>
        <v>11109</v>
      </c>
      <c r="F17" s="108">
        <f t="shared" si="3"/>
        <v>11553</v>
      </c>
      <c r="G17" s="108">
        <f t="shared" si="3"/>
        <v>6307</v>
      </c>
      <c r="H17" s="108">
        <f t="shared" si="3"/>
        <v>15311</v>
      </c>
      <c r="I17" s="108">
        <f t="shared" si="3"/>
        <v>13866</v>
      </c>
      <c r="J17" s="108">
        <f t="shared" si="3"/>
        <v>18486</v>
      </c>
      <c r="K17" s="108">
        <f t="shared" si="3"/>
        <v>14501</v>
      </c>
      <c r="L17" s="108">
        <f t="shared" si="3"/>
        <v>20196</v>
      </c>
      <c r="M17" s="108">
        <f t="shared" si="3"/>
        <v>17345</v>
      </c>
      <c r="N17" s="108">
        <f t="shared" si="3"/>
        <v>17648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5">
    <tabColor theme="1"/>
  </sheetPr>
  <dimension ref="A1:A29"/>
  <sheetViews>
    <sheetView showGridLines="0" showRowColHeaders="0" workbookViewId="0"/>
  </sheetViews>
  <sheetFormatPr defaultColWidth="9.140625" defaultRowHeight="15" zeroHeight="1" x14ac:dyDescent="0.25"/>
  <cols>
    <col min="1" max="20" width="9.140625" style="305" customWidth="1"/>
    <col min="21" max="16384" width="9.140625" style="305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</sheetData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6">
    <tabColor rgb="FFFFC000"/>
  </sheetPr>
  <dimension ref="A1:H79"/>
  <sheetViews>
    <sheetView showGridLines="0" showRowColHeaders="0" zoomScaleNormal="100" workbookViewId="0">
      <selection activeCell="D3" sqref="D3"/>
    </sheetView>
  </sheetViews>
  <sheetFormatPr defaultColWidth="0" defaultRowHeight="15" zeroHeight="1" x14ac:dyDescent="0.25"/>
  <cols>
    <col min="1" max="1" width="9.5703125" style="306" bestFit="1" customWidth="1"/>
    <col min="2" max="2" width="65.85546875" style="306" bestFit="1" customWidth="1"/>
    <col min="3" max="3" width="9.42578125" style="306" bestFit="1" customWidth="1"/>
    <col min="4" max="4" width="13.5703125" style="306" bestFit="1" customWidth="1"/>
    <col min="5" max="5" width="9.42578125" style="306" bestFit="1" customWidth="1"/>
    <col min="6" max="6" width="13.5703125" style="306" bestFit="1" customWidth="1"/>
    <col min="7" max="8" width="51.28515625" style="306" customWidth="1"/>
    <col min="9" max="16384" width="51.28515625" style="306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</sheetData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7">
    <tabColor rgb="FF002060"/>
  </sheetPr>
  <dimension ref="A1:M31"/>
  <sheetViews>
    <sheetView showGridLines="0" workbookViewId="0">
      <selection activeCell="A3" sqref="A3"/>
    </sheetView>
  </sheetViews>
  <sheetFormatPr defaultRowHeight="15" x14ac:dyDescent="0.25"/>
  <cols>
    <col min="1" max="3" width="10.7109375" bestFit="1" customWidth="1"/>
    <col min="4" max="4" width="13.42578125" bestFit="1" customWidth="1"/>
    <col min="5" max="7" width="10.7109375" bestFit="1" customWidth="1"/>
    <col min="8" max="8" width="14.7109375" bestFit="1" customWidth="1"/>
    <col min="9" max="9" width="18.85546875" bestFit="1" customWidth="1"/>
    <col min="10" max="10" width="14.7109375" bestFit="1" customWidth="1"/>
    <col min="11" max="11" width="18.85546875" bestFit="1" customWidth="1"/>
    <col min="12" max="12" width="16.42578125" bestFit="1" customWidth="1"/>
    <col min="13" max="13" width="35.7109375" bestFit="1" customWidth="1"/>
    <col min="15" max="15" width="15" bestFit="1" customWidth="1"/>
  </cols>
  <sheetData>
    <row r="1" spans="1:13" x14ac:dyDescent="0.25">
      <c r="A1" s="545" t="s">
        <v>112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</row>
    <row r="2" spans="1:13" x14ac:dyDescent="0.25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s="109" t="s">
        <v>101</v>
      </c>
      <c r="M2" t="s">
        <v>102</v>
      </c>
    </row>
    <row r="3" spans="1:13" x14ac:dyDescent="0.25">
      <c r="A3" s="110">
        <v>42467</v>
      </c>
      <c r="B3" s="110">
        <v>42400</v>
      </c>
      <c r="C3" s="110">
        <v>42413</v>
      </c>
      <c r="D3" s="110">
        <v>42477</v>
      </c>
      <c r="E3" s="110">
        <v>42452</v>
      </c>
      <c r="F3" s="110">
        <v>42499</v>
      </c>
      <c r="G3" s="110">
        <v>42470</v>
      </c>
      <c r="H3" s="110">
        <v>42433</v>
      </c>
      <c r="I3" s="110">
        <v>42427</v>
      </c>
      <c r="J3" s="110">
        <v>42455</v>
      </c>
      <c r="K3" s="110">
        <v>42494</v>
      </c>
      <c r="L3" s="110">
        <v>42429</v>
      </c>
      <c r="M3" s="110">
        <v>42476</v>
      </c>
    </row>
    <row r="4" spans="1:13" x14ac:dyDescent="0.25">
      <c r="A4" s="110">
        <v>42456</v>
      </c>
      <c r="B4" s="110">
        <v>42465</v>
      </c>
      <c r="C4" s="110">
        <v>42481</v>
      </c>
      <c r="D4" s="110">
        <v>42469</v>
      </c>
      <c r="E4" s="110">
        <v>42428</v>
      </c>
      <c r="F4" s="110">
        <v>42423</v>
      </c>
      <c r="G4" s="110">
        <v>42401</v>
      </c>
      <c r="H4" s="110">
        <v>42436</v>
      </c>
      <c r="I4" s="110">
        <v>42400</v>
      </c>
      <c r="J4" s="110">
        <v>42442</v>
      </c>
      <c r="K4" s="110">
        <v>42438</v>
      </c>
      <c r="L4" s="110">
        <v>42388</v>
      </c>
      <c r="M4" s="110">
        <v>42464</v>
      </c>
    </row>
    <row r="5" spans="1:13" x14ac:dyDescent="0.25">
      <c r="A5" s="110">
        <v>42460</v>
      </c>
      <c r="B5" s="110">
        <v>42452</v>
      </c>
      <c r="C5" s="110">
        <v>42383</v>
      </c>
      <c r="D5" s="110">
        <v>42466</v>
      </c>
      <c r="E5" s="110">
        <v>42464</v>
      </c>
      <c r="F5" s="110">
        <v>42439</v>
      </c>
      <c r="G5" s="110">
        <v>42473</v>
      </c>
      <c r="H5" s="110">
        <v>42419</v>
      </c>
      <c r="I5" s="110">
        <v>42468</v>
      </c>
      <c r="J5" s="110">
        <v>42409</v>
      </c>
      <c r="K5" s="110">
        <v>42464</v>
      </c>
      <c r="L5" s="110">
        <v>42400</v>
      </c>
      <c r="M5" s="110">
        <v>42447</v>
      </c>
    </row>
    <row r="6" spans="1:13" x14ac:dyDescent="0.25">
      <c r="A6" s="110">
        <v>42415</v>
      </c>
      <c r="B6" s="110">
        <v>42386</v>
      </c>
      <c r="C6" s="110">
        <v>42500</v>
      </c>
      <c r="D6" s="110">
        <v>42498</v>
      </c>
      <c r="E6" s="110">
        <v>42407</v>
      </c>
      <c r="F6" s="110">
        <v>42399</v>
      </c>
      <c r="G6" s="110">
        <v>42495</v>
      </c>
      <c r="H6" s="110">
        <v>42387</v>
      </c>
      <c r="I6" s="110">
        <v>42410</v>
      </c>
      <c r="J6" s="110">
        <v>42448</v>
      </c>
      <c r="K6" s="110">
        <v>42469</v>
      </c>
      <c r="L6" s="110">
        <v>42500</v>
      </c>
      <c r="M6" s="110">
        <v>42421</v>
      </c>
    </row>
    <row r="7" spans="1:13" x14ac:dyDescent="0.25">
      <c r="A7" s="110">
        <v>42416</v>
      </c>
      <c r="B7" s="110">
        <v>42393</v>
      </c>
      <c r="C7" s="110">
        <v>42390</v>
      </c>
      <c r="D7" s="110">
        <v>42401</v>
      </c>
      <c r="E7" s="110">
        <v>42462</v>
      </c>
      <c r="F7" s="110">
        <v>42438</v>
      </c>
      <c r="G7" s="110">
        <v>42466</v>
      </c>
      <c r="H7" s="110">
        <v>42425</v>
      </c>
      <c r="I7" s="110">
        <v>42448</v>
      </c>
      <c r="J7" s="110">
        <v>42395</v>
      </c>
      <c r="K7" s="110">
        <v>42485</v>
      </c>
      <c r="L7" s="110">
        <v>42480</v>
      </c>
      <c r="M7" s="110">
        <v>42386</v>
      </c>
    </row>
    <row r="8" spans="1:13" x14ac:dyDescent="0.25">
      <c r="A8" s="110">
        <v>42415</v>
      </c>
      <c r="B8" s="110">
        <v>42499</v>
      </c>
      <c r="C8" s="110">
        <v>42442</v>
      </c>
      <c r="D8" s="110">
        <v>42447</v>
      </c>
      <c r="E8" s="110">
        <v>42422</v>
      </c>
      <c r="F8" s="110">
        <v>42396</v>
      </c>
      <c r="G8" s="110">
        <v>42458</v>
      </c>
      <c r="H8" s="110">
        <v>42410</v>
      </c>
      <c r="I8" s="110">
        <v>42434</v>
      </c>
      <c r="J8" s="110">
        <v>42392</v>
      </c>
      <c r="K8" s="110">
        <v>42432</v>
      </c>
      <c r="L8" s="110">
        <v>42431</v>
      </c>
      <c r="M8" s="110">
        <v>42445</v>
      </c>
    </row>
    <row r="9" spans="1:13" x14ac:dyDescent="0.25">
      <c r="A9" s="110">
        <v>42466</v>
      </c>
      <c r="B9" s="110">
        <v>42414</v>
      </c>
      <c r="C9" s="110">
        <v>42480</v>
      </c>
      <c r="D9" s="110">
        <v>42393</v>
      </c>
      <c r="E9" s="110">
        <v>42466</v>
      </c>
      <c r="F9" s="110">
        <v>42492</v>
      </c>
      <c r="G9" s="110">
        <v>42386</v>
      </c>
      <c r="H9" s="110">
        <v>42470</v>
      </c>
      <c r="I9" s="110">
        <v>42464</v>
      </c>
      <c r="J9" s="110">
        <v>42393</v>
      </c>
      <c r="K9" s="110">
        <v>42413</v>
      </c>
      <c r="L9" s="110">
        <v>42487</v>
      </c>
      <c r="M9" s="110">
        <v>42460</v>
      </c>
    </row>
    <row r="10" spans="1:13" x14ac:dyDescent="0.25">
      <c r="A10" s="110">
        <v>42475</v>
      </c>
      <c r="B10" s="110">
        <v>42384</v>
      </c>
      <c r="C10" s="110">
        <v>42460</v>
      </c>
      <c r="D10" s="110">
        <v>42425</v>
      </c>
      <c r="E10" s="110">
        <v>42464</v>
      </c>
      <c r="F10" s="110">
        <v>42449</v>
      </c>
      <c r="G10" s="110">
        <v>42484</v>
      </c>
      <c r="H10" s="110">
        <v>42407</v>
      </c>
      <c r="I10" s="110">
        <v>42465</v>
      </c>
      <c r="J10" s="110">
        <v>42411</v>
      </c>
      <c r="K10" s="110">
        <v>42467</v>
      </c>
      <c r="L10" s="110">
        <v>42440</v>
      </c>
      <c r="M10" s="110">
        <v>42462</v>
      </c>
    </row>
    <row r="11" spans="1:13" x14ac:dyDescent="0.25">
      <c r="A11" s="110">
        <v>42466</v>
      </c>
      <c r="B11" s="110">
        <v>42446</v>
      </c>
      <c r="C11" s="110">
        <v>42431</v>
      </c>
      <c r="D11" s="110">
        <v>42426</v>
      </c>
      <c r="E11" s="110">
        <v>42417</v>
      </c>
      <c r="F11" s="110">
        <v>42401</v>
      </c>
      <c r="G11" s="110">
        <v>42440</v>
      </c>
      <c r="H11" s="110">
        <v>42498</v>
      </c>
      <c r="I11" s="110">
        <v>42443</v>
      </c>
      <c r="J11" s="110">
        <v>42406</v>
      </c>
      <c r="K11" s="110">
        <v>42441</v>
      </c>
      <c r="L11" s="110">
        <v>42459</v>
      </c>
      <c r="M11" s="110">
        <v>42463</v>
      </c>
    </row>
    <row r="12" spans="1:13" x14ac:dyDescent="0.25">
      <c r="A12" s="110">
        <v>42492</v>
      </c>
      <c r="B12" s="110">
        <v>42467</v>
      </c>
      <c r="C12" s="110">
        <v>42481</v>
      </c>
      <c r="D12" s="110">
        <v>42485</v>
      </c>
      <c r="E12" s="110">
        <v>42434</v>
      </c>
      <c r="F12" s="110">
        <v>42385</v>
      </c>
      <c r="G12" s="110">
        <v>42426</v>
      </c>
      <c r="H12" s="110">
        <v>42410</v>
      </c>
      <c r="I12" s="110">
        <v>42430</v>
      </c>
      <c r="J12" s="110">
        <v>42466</v>
      </c>
      <c r="K12" s="110">
        <v>42475</v>
      </c>
      <c r="L12" s="110">
        <v>42466</v>
      </c>
      <c r="M12" s="110">
        <v>42428</v>
      </c>
    </row>
    <row r="13" spans="1:13" x14ac:dyDescent="0.25">
      <c r="A13" s="110">
        <v>42399</v>
      </c>
      <c r="B13" s="110">
        <v>42389</v>
      </c>
      <c r="C13" s="110">
        <v>42498</v>
      </c>
      <c r="D13" s="110">
        <v>42491</v>
      </c>
      <c r="E13" s="110">
        <v>42449</v>
      </c>
      <c r="F13" s="110">
        <v>42397</v>
      </c>
      <c r="G13" s="110">
        <v>42452</v>
      </c>
      <c r="H13" s="110">
        <v>42393</v>
      </c>
      <c r="I13" s="110">
        <v>42464</v>
      </c>
      <c r="J13" s="110">
        <v>42405</v>
      </c>
      <c r="K13" s="110">
        <v>42489</v>
      </c>
      <c r="L13" s="110">
        <v>42390</v>
      </c>
      <c r="M13" s="110">
        <v>42453</v>
      </c>
    </row>
    <row r="14" spans="1:13" x14ac:dyDescent="0.25">
      <c r="A14" s="110">
        <v>42427</v>
      </c>
      <c r="B14" s="110">
        <v>42406</v>
      </c>
      <c r="C14" s="110">
        <v>42489</v>
      </c>
      <c r="D14" s="110">
        <v>42406</v>
      </c>
      <c r="E14" s="110">
        <v>42492</v>
      </c>
      <c r="F14" s="110">
        <v>42423</v>
      </c>
      <c r="G14" s="110">
        <v>42425</v>
      </c>
      <c r="H14" s="110">
        <v>42487</v>
      </c>
      <c r="I14" s="110">
        <v>42496</v>
      </c>
      <c r="J14" s="110">
        <v>42437</v>
      </c>
      <c r="K14" s="110">
        <v>42393</v>
      </c>
      <c r="L14" s="110">
        <v>42495</v>
      </c>
      <c r="M14" s="110">
        <v>42429</v>
      </c>
    </row>
    <row r="16" spans="1:13" x14ac:dyDescent="0.25">
      <c r="A16" s="545" t="s">
        <v>111</v>
      </c>
      <c r="B16" s="545"/>
      <c r="C16" s="545"/>
      <c r="D16" s="545"/>
      <c r="E16" s="545"/>
      <c r="F16" s="545"/>
      <c r="G16" s="545"/>
      <c r="I16" s="545" t="s">
        <v>110</v>
      </c>
      <c r="J16" s="545"/>
      <c r="K16" s="545"/>
      <c r="L16" s="545"/>
    </row>
    <row r="17" spans="1:12" x14ac:dyDescent="0.25">
      <c r="A17" t="s">
        <v>94</v>
      </c>
      <c r="B17" s="111" t="s">
        <v>95</v>
      </c>
      <c r="C17" s="111" t="s">
        <v>107</v>
      </c>
      <c r="D17" s="111" t="s">
        <v>108</v>
      </c>
      <c r="E17" s="111" t="s">
        <v>96</v>
      </c>
      <c r="F17" s="111" t="s">
        <v>97</v>
      </c>
      <c r="G17" s="111" t="s">
        <v>109</v>
      </c>
      <c r="H17" s="111"/>
      <c r="I17" s="68" t="s">
        <v>103</v>
      </c>
      <c r="J17" s="68" t="s">
        <v>104</v>
      </c>
      <c r="K17" s="68" t="s">
        <v>105</v>
      </c>
      <c r="L17" s="68" t="s">
        <v>106</v>
      </c>
    </row>
    <row r="18" spans="1:12" x14ac:dyDescent="0.25">
      <c r="A18" s="112">
        <v>4.3090277777777776E-2</v>
      </c>
      <c r="B18" s="112">
        <v>4.3090277777777776E-2</v>
      </c>
      <c r="C18" s="112">
        <v>4.3090277777777776E-2</v>
      </c>
      <c r="D18" s="112">
        <v>4.3090277777777776E-2</v>
      </c>
      <c r="E18" s="112">
        <v>4.3090277777777776E-2</v>
      </c>
      <c r="F18" s="112">
        <v>4.3090277777777776E-2</v>
      </c>
      <c r="G18" s="112">
        <v>4.3090277777777776E-2</v>
      </c>
      <c r="H18" s="112"/>
      <c r="I18" s="573">
        <v>14340594</v>
      </c>
      <c r="J18" s="573">
        <v>69136460331</v>
      </c>
      <c r="K18" s="573">
        <v>434121709000150</v>
      </c>
      <c r="L18" s="573">
        <v>1</v>
      </c>
    </row>
    <row r="19" spans="1:12" x14ac:dyDescent="0.25">
      <c r="A19" s="112">
        <v>0.2973263888888889</v>
      </c>
      <c r="B19" s="112">
        <v>0.2973263888888889</v>
      </c>
      <c r="C19" s="112">
        <v>0.2973263888888889</v>
      </c>
      <c r="D19" s="112">
        <v>0.2973263888888889</v>
      </c>
      <c r="E19" s="112">
        <v>0.2973263888888889</v>
      </c>
      <c r="F19" s="112">
        <v>0.2973263888888889</v>
      </c>
      <c r="G19" s="112">
        <v>0.2973263888888889</v>
      </c>
      <c r="H19" s="112"/>
      <c r="I19" s="573">
        <v>43732593</v>
      </c>
      <c r="J19" s="573">
        <v>45736476154</v>
      </c>
      <c r="K19" s="573">
        <v>222130016000283</v>
      </c>
      <c r="L19" s="573">
        <v>3</v>
      </c>
    </row>
    <row r="20" spans="1:12" x14ac:dyDescent="0.25">
      <c r="A20" s="112">
        <v>0.44622878086419748</v>
      </c>
      <c r="B20" s="112">
        <v>0.44622878086419748</v>
      </c>
      <c r="C20" s="112">
        <v>0.44622878086419748</v>
      </c>
      <c r="D20" s="112">
        <v>0.44622878086419748</v>
      </c>
      <c r="E20" s="112">
        <v>0.44622878086419748</v>
      </c>
      <c r="F20" s="112">
        <v>0.44622878086419748</v>
      </c>
      <c r="G20" s="112">
        <v>0.44622878086419748</v>
      </c>
      <c r="H20" s="112"/>
      <c r="I20" s="573">
        <v>84957242</v>
      </c>
      <c r="J20" s="573">
        <v>96516629241</v>
      </c>
      <c r="K20" s="573">
        <v>244642808000120</v>
      </c>
      <c r="L20" s="573">
        <v>9.0000000000000107</v>
      </c>
    </row>
    <row r="21" spans="1:12" x14ac:dyDescent="0.25">
      <c r="A21" s="112">
        <v>0.63726466049382713</v>
      </c>
      <c r="B21" s="112">
        <v>0.63726466049382713</v>
      </c>
      <c r="C21" s="112">
        <v>0.63726466049382713</v>
      </c>
      <c r="D21" s="112">
        <v>0.63726466049382713</v>
      </c>
      <c r="E21" s="112">
        <v>0.63726466049382713</v>
      </c>
      <c r="F21" s="112">
        <v>0.63726466049382713</v>
      </c>
      <c r="G21" s="112">
        <v>0.63726466049382713</v>
      </c>
      <c r="H21" s="112"/>
      <c r="I21" s="573">
        <v>95089244</v>
      </c>
      <c r="J21" s="573">
        <v>27063215687</v>
      </c>
      <c r="K21" s="573">
        <v>670135283000531</v>
      </c>
      <c r="L21" s="573">
        <v>27</v>
      </c>
    </row>
    <row r="22" spans="1:12" x14ac:dyDescent="0.25">
      <c r="A22" s="112">
        <v>0.82830054012345677</v>
      </c>
      <c r="B22" s="112">
        <v>0.82830054012345677</v>
      </c>
      <c r="C22" s="112">
        <v>0.82830054012345677</v>
      </c>
      <c r="D22" s="112">
        <v>0.82830054012345677</v>
      </c>
      <c r="E22" s="112">
        <v>0.82830054012345677</v>
      </c>
      <c r="F22" s="112">
        <v>0.82830054012345677</v>
      </c>
      <c r="G22" s="112">
        <v>0.82830054012345677</v>
      </c>
      <c r="H22" s="112"/>
      <c r="I22" s="573">
        <v>53899091</v>
      </c>
      <c r="J22" s="573">
        <v>68892695793</v>
      </c>
      <c r="K22" s="573">
        <v>597241862000135</v>
      </c>
      <c r="L22" s="573">
        <v>81.000000000000099</v>
      </c>
    </row>
    <row r="23" spans="1:12" x14ac:dyDescent="0.25">
      <c r="A23" s="112">
        <v>1.0193364197530863</v>
      </c>
      <c r="B23" s="112">
        <v>1.0193364197530863</v>
      </c>
      <c r="C23" s="112">
        <v>1.0193364197530863</v>
      </c>
      <c r="D23" s="112">
        <v>1.0193364197530863</v>
      </c>
      <c r="E23" s="112">
        <v>1.0193364197530863</v>
      </c>
      <c r="F23" s="112">
        <v>1.0193364197530863</v>
      </c>
      <c r="G23" s="112">
        <v>1.0193364197530863</v>
      </c>
      <c r="H23" s="112"/>
      <c r="I23" s="573">
        <v>25208312</v>
      </c>
      <c r="J23" s="573">
        <v>12754578145</v>
      </c>
      <c r="K23" s="573">
        <v>158673883000165</v>
      </c>
      <c r="L23" s="573">
        <v>243</v>
      </c>
    </row>
    <row r="24" spans="1:12" x14ac:dyDescent="0.25">
      <c r="A24" s="112">
        <v>1.210372299382716</v>
      </c>
      <c r="B24" s="112">
        <v>1.210372299382716</v>
      </c>
      <c r="C24" s="112">
        <v>1.210372299382716</v>
      </c>
      <c r="D24" s="112">
        <v>1.210372299382716</v>
      </c>
      <c r="E24" s="112">
        <v>1.210372299382716</v>
      </c>
      <c r="F24" s="112">
        <v>1.210372299382716</v>
      </c>
      <c r="G24" s="112">
        <v>1.210372299382716</v>
      </c>
      <c r="H24" s="112"/>
      <c r="I24" s="573">
        <v>59083072</v>
      </c>
      <c r="J24" s="573">
        <v>40872752799</v>
      </c>
      <c r="K24" s="573">
        <v>195293483000155</v>
      </c>
      <c r="L24" s="573">
        <v>729.00000000000102</v>
      </c>
    </row>
    <row r="25" spans="1:12" x14ac:dyDescent="0.25">
      <c r="A25" s="112">
        <v>1.4014081790123456</v>
      </c>
      <c r="B25" s="112">
        <v>1.4014081790123456</v>
      </c>
      <c r="C25" s="112">
        <v>1.4014081790123456</v>
      </c>
      <c r="D25" s="112">
        <v>1.4014081790123456</v>
      </c>
      <c r="E25" s="112">
        <v>1.4014081790123456</v>
      </c>
      <c r="F25" s="112">
        <v>1.4014081790123456</v>
      </c>
      <c r="G25" s="112">
        <v>1.4014081790123456</v>
      </c>
      <c r="H25" s="112"/>
      <c r="I25" s="573">
        <v>20408716</v>
      </c>
      <c r="J25" s="573">
        <v>52358028827</v>
      </c>
      <c r="K25" s="573">
        <v>914843511000291</v>
      </c>
      <c r="L25" s="573">
        <v>2187</v>
      </c>
    </row>
    <row r="26" spans="1:12" x14ac:dyDescent="0.25">
      <c r="A26" s="112">
        <v>1.5924440586419752</v>
      </c>
      <c r="B26" s="112">
        <v>1.5924440586419752</v>
      </c>
      <c r="C26" s="112">
        <v>1.5924440586419752</v>
      </c>
      <c r="D26" s="112">
        <v>1.5924440586419752</v>
      </c>
      <c r="E26" s="112">
        <v>1.5924440586419752</v>
      </c>
      <c r="F26" s="112">
        <v>1.5924440586419752</v>
      </c>
      <c r="G26" s="112">
        <v>1.5924440586419752</v>
      </c>
      <c r="H26" s="112"/>
      <c r="I26" s="573">
        <v>45713696</v>
      </c>
      <c r="J26" s="573">
        <v>17028219143</v>
      </c>
      <c r="K26" s="573">
        <v>279193906000125</v>
      </c>
      <c r="L26" s="573">
        <v>6561.00000000002</v>
      </c>
    </row>
    <row r="28" spans="1:12" x14ac:dyDescent="0.25">
      <c r="A28" s="111" t="s">
        <v>2314</v>
      </c>
      <c r="B28" s="111" t="s">
        <v>98</v>
      </c>
      <c r="C28" s="111" t="s">
        <v>99</v>
      </c>
      <c r="D28" s="111" t="s">
        <v>100</v>
      </c>
    </row>
    <row r="29" spans="1:12" x14ac:dyDescent="0.25">
      <c r="A29" s="112" t="s">
        <v>2315</v>
      </c>
      <c r="B29" s="112">
        <v>0.95833333333333337</v>
      </c>
      <c r="C29" s="112">
        <v>4.0972222222222222E-2</v>
      </c>
      <c r="D29" s="112">
        <v>6.8287037037037025E-4</v>
      </c>
    </row>
    <row r="30" spans="1:12" x14ac:dyDescent="0.25">
      <c r="A30" s="112" t="s">
        <v>2315</v>
      </c>
      <c r="B30" s="112">
        <v>8.3333333333333329E-2</v>
      </c>
      <c r="C30" s="112">
        <v>1.3888888888888889E-3</v>
      </c>
      <c r="D30" s="112">
        <v>2.3148148148148147E-5</v>
      </c>
    </row>
    <row r="31" spans="1:12" x14ac:dyDescent="0.25">
      <c r="A31" s="112" t="s">
        <v>129</v>
      </c>
      <c r="B31" s="112">
        <f>SUBTOTAL(109,Tabela12['[h']])</f>
        <v>1.0416666666666667</v>
      </c>
      <c r="C31" s="112">
        <f>SUBTOTAL(109,Tabela12['[m']])</f>
        <v>4.2361111111111113E-2</v>
      </c>
      <c r="D31" s="112">
        <f>SUBTOTAL(109,Tabela12['[s']])</f>
        <v>7.0601851851851837E-4</v>
      </c>
    </row>
  </sheetData>
  <mergeCells count="3">
    <mergeCell ref="A1:M1"/>
    <mergeCell ref="A16:G16"/>
    <mergeCell ref="I16:L16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  <tableParts count="4">
    <tablePart r:id="rId3"/>
    <tablePart r:id="rId4"/>
    <tablePart r:id="rId5"/>
    <tablePart r:id="rId6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8">
    <tabColor theme="9" tint="-0.249977111117893"/>
  </sheetPr>
  <dimension ref="A1:I11"/>
  <sheetViews>
    <sheetView showGridLines="0" zoomScaleNormal="100" workbookViewId="0">
      <selection activeCell="A2" sqref="A2"/>
    </sheetView>
  </sheetViews>
  <sheetFormatPr defaultRowHeight="15" x14ac:dyDescent="0.25"/>
  <cols>
    <col min="1" max="1" width="16.7109375" bestFit="1" customWidth="1"/>
    <col min="2" max="2" width="23" bestFit="1" customWidth="1"/>
    <col min="3" max="3" width="16.85546875" bestFit="1" customWidth="1"/>
    <col min="4" max="4" width="18.85546875" bestFit="1" customWidth="1"/>
    <col min="5" max="5" width="19.42578125" bestFit="1" customWidth="1"/>
    <col min="8" max="8" width="23" bestFit="1" customWidth="1"/>
  </cols>
  <sheetData>
    <row r="1" spans="1:9" ht="15.75" thickBot="1" x14ac:dyDescent="0.3">
      <c r="A1" t="s">
        <v>115</v>
      </c>
      <c r="B1" t="s">
        <v>114</v>
      </c>
      <c r="C1" t="s">
        <v>113</v>
      </c>
      <c r="D1" t="s">
        <v>105</v>
      </c>
      <c r="E1" t="s">
        <v>103</v>
      </c>
    </row>
    <row r="2" spans="1:9" ht="15.75" thickTop="1" x14ac:dyDescent="0.25">
      <c r="A2" s="574">
        <v>8671703424</v>
      </c>
      <c r="B2" s="575">
        <v>42387.014654699997</v>
      </c>
      <c r="C2" s="575" t="s">
        <v>116</v>
      </c>
      <c r="D2" s="575">
        <v>279193906000125</v>
      </c>
      <c r="E2" s="576">
        <v>45713696</v>
      </c>
    </row>
    <row r="3" spans="1:9" x14ac:dyDescent="0.25">
      <c r="A3" s="577">
        <v>6068686829</v>
      </c>
      <c r="B3" s="578">
        <v>42399.071874376001</v>
      </c>
      <c r="C3" s="578" t="s">
        <v>117</v>
      </c>
      <c r="D3" s="578">
        <v>222130016000283</v>
      </c>
      <c r="E3" s="579">
        <v>43732593</v>
      </c>
    </row>
    <row r="4" spans="1:9" x14ac:dyDescent="0.25">
      <c r="A4" s="577">
        <v>2461398858</v>
      </c>
      <c r="B4" s="578">
        <v>42397.018396298001</v>
      </c>
      <c r="C4" s="578" t="s">
        <v>118</v>
      </c>
      <c r="D4" s="578">
        <v>434121709000150</v>
      </c>
      <c r="E4" s="579">
        <v>14340594</v>
      </c>
    </row>
    <row r="5" spans="1:9" x14ac:dyDescent="0.25">
      <c r="A5" s="577">
        <v>2932507718</v>
      </c>
      <c r="B5" s="578">
        <v>42383.046013001498</v>
      </c>
      <c r="C5" s="578" t="s">
        <v>119</v>
      </c>
      <c r="D5" s="578">
        <v>158673883000165</v>
      </c>
      <c r="E5" s="579">
        <v>25208312</v>
      </c>
    </row>
    <row r="6" spans="1:9" x14ac:dyDescent="0.25">
      <c r="A6" s="577">
        <v>5642821503</v>
      </c>
      <c r="B6" s="578">
        <v>42389.050401882203</v>
      </c>
      <c r="C6" s="578" t="s">
        <v>120</v>
      </c>
      <c r="D6" s="578">
        <v>244642808000120</v>
      </c>
      <c r="E6" s="579">
        <v>84957242</v>
      </c>
    </row>
    <row r="7" spans="1:9" x14ac:dyDescent="0.25">
      <c r="A7" s="577">
        <v>3428024018</v>
      </c>
      <c r="B7" s="578">
        <v>42385.0545811552</v>
      </c>
      <c r="C7" s="578" t="s">
        <v>121</v>
      </c>
      <c r="D7" s="578">
        <v>670135283000531</v>
      </c>
      <c r="E7" s="579">
        <v>95089244</v>
      </c>
    </row>
    <row r="8" spans="1:9" x14ac:dyDescent="0.25">
      <c r="A8" s="577">
        <v>2777333150</v>
      </c>
      <c r="B8" s="578">
        <v>42398.051255565202</v>
      </c>
      <c r="C8" s="578" t="s">
        <v>122</v>
      </c>
      <c r="D8" s="578">
        <v>597241862000135</v>
      </c>
      <c r="E8" s="579">
        <v>53899091</v>
      </c>
      <c r="H8" s="114"/>
      <c r="I8" s="113"/>
    </row>
    <row r="9" spans="1:9" x14ac:dyDescent="0.25">
      <c r="A9" s="577">
        <v>2078060628</v>
      </c>
      <c r="B9" s="578">
        <v>42382.076547155302</v>
      </c>
      <c r="C9" s="578" t="s">
        <v>123</v>
      </c>
      <c r="D9" s="578">
        <v>195293483000155</v>
      </c>
      <c r="E9" s="579">
        <v>59083072</v>
      </c>
    </row>
    <row r="10" spans="1:9" ht="15.75" thickBot="1" x14ac:dyDescent="0.3">
      <c r="A10" s="580">
        <v>7916838157</v>
      </c>
      <c r="B10" s="581">
        <v>42387.087996566202</v>
      </c>
      <c r="C10" s="581" t="s">
        <v>124</v>
      </c>
      <c r="D10" s="581">
        <v>914843511000291</v>
      </c>
      <c r="E10" s="582">
        <v>20408716</v>
      </c>
    </row>
    <row r="11" spans="1:9" ht="15.75" thickTop="1" x14ac:dyDescent="0.25"/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38">
    <tabColor theme="9" tint="-0.249977111117893"/>
  </sheetPr>
  <dimension ref="A1:K8"/>
  <sheetViews>
    <sheetView showGridLines="0" workbookViewId="0">
      <selection activeCell="H3" sqref="H3"/>
    </sheetView>
  </sheetViews>
  <sheetFormatPr defaultRowHeight="15" x14ac:dyDescent="0.25"/>
  <cols>
    <col min="1" max="1" width="27.28515625" bestFit="1" customWidth="1"/>
    <col min="9" max="9" width="13.7109375" bestFit="1" customWidth="1"/>
    <col min="10" max="11" width="19.140625" bestFit="1" customWidth="1"/>
  </cols>
  <sheetData>
    <row r="1" spans="1:11" x14ac:dyDescent="0.25">
      <c r="A1" s="546" t="s">
        <v>279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</row>
    <row r="2" spans="1:11" ht="15.75" thickBot="1" x14ac:dyDescent="0.3">
      <c r="A2" t="s">
        <v>280</v>
      </c>
      <c r="B2" s="132" t="s">
        <v>281</v>
      </c>
      <c r="C2" s="132" t="s">
        <v>282</v>
      </c>
      <c r="D2" s="132" t="s">
        <v>283</v>
      </c>
      <c r="E2" s="132" t="s">
        <v>284</v>
      </c>
      <c r="F2" s="132" t="s">
        <v>285</v>
      </c>
      <c r="G2" s="132" t="s">
        <v>286</v>
      </c>
      <c r="H2" s="132" t="s">
        <v>287</v>
      </c>
      <c r="I2" s="132" t="s">
        <v>1955</v>
      </c>
      <c r="J2" s="132" t="s">
        <v>1956</v>
      </c>
      <c r="K2" s="132" t="s">
        <v>342</v>
      </c>
    </row>
    <row r="3" spans="1:11" ht="15.75" thickTop="1" x14ac:dyDescent="0.25">
      <c r="A3" t="s">
        <v>1954</v>
      </c>
      <c r="B3" s="145">
        <v>0.5</v>
      </c>
      <c r="C3" s="145">
        <v>0.29166666666666669</v>
      </c>
      <c r="D3" s="145">
        <v>0.58333333333333337</v>
      </c>
      <c r="E3" s="145">
        <v>0.5</v>
      </c>
      <c r="F3" s="145">
        <v>0.16666666666666666</v>
      </c>
      <c r="G3" s="145">
        <v>0.5</v>
      </c>
      <c r="H3" s="485"/>
      <c r="I3" s="309"/>
      <c r="J3" s="313"/>
      <c r="K3" s="315"/>
    </row>
    <row r="4" spans="1:11" x14ac:dyDescent="0.25">
      <c r="A4" t="s">
        <v>1953</v>
      </c>
      <c r="B4" s="145">
        <v>0.75</v>
      </c>
      <c r="C4" s="145">
        <v>0.25</v>
      </c>
      <c r="D4" s="145">
        <v>8.3333333333333329E-2</v>
      </c>
      <c r="E4" s="145">
        <v>0.25</v>
      </c>
      <c r="F4" s="145">
        <v>0.16666666666666666</v>
      </c>
      <c r="G4" s="145">
        <v>4.1666666666666664E-2</v>
      </c>
      <c r="H4" s="486"/>
      <c r="I4" s="308"/>
      <c r="J4" s="312"/>
      <c r="K4" s="311"/>
    </row>
    <row r="5" spans="1:11" x14ac:dyDescent="0.25">
      <c r="A5" t="s">
        <v>1951</v>
      </c>
      <c r="B5" s="145">
        <v>0.5</v>
      </c>
      <c r="C5" s="145">
        <v>0.5</v>
      </c>
      <c r="D5" s="145">
        <v>0.16666666666666666</v>
      </c>
      <c r="E5" s="145">
        <v>0.5</v>
      </c>
      <c r="F5" s="145">
        <v>0.58333333333333337</v>
      </c>
      <c r="G5" s="145">
        <v>0.20833333333333334</v>
      </c>
      <c r="H5" s="486"/>
      <c r="I5" s="308"/>
      <c r="J5" s="312"/>
      <c r="K5" s="311"/>
    </row>
    <row r="6" spans="1:11" x14ac:dyDescent="0.25">
      <c r="A6" t="s">
        <v>1952</v>
      </c>
      <c r="B6" s="145">
        <v>0.33333333333333331</v>
      </c>
      <c r="C6" s="145">
        <v>0.25</v>
      </c>
      <c r="D6" s="145">
        <v>0.5</v>
      </c>
      <c r="E6" s="145">
        <v>0.20833333333333334</v>
      </c>
      <c r="F6" s="145">
        <v>0.5</v>
      </c>
      <c r="G6" s="145">
        <v>0.20833333333333334</v>
      </c>
      <c r="H6" s="486"/>
      <c r="I6" s="308"/>
      <c r="J6" s="312"/>
      <c r="K6" s="311"/>
    </row>
    <row r="7" spans="1:11" ht="15.75" thickBot="1" x14ac:dyDescent="0.3">
      <c r="A7" t="s">
        <v>1957</v>
      </c>
      <c r="B7" s="145">
        <v>0.375</v>
      </c>
      <c r="C7" s="145">
        <v>0.25</v>
      </c>
      <c r="D7" s="145">
        <v>0.25</v>
      </c>
      <c r="E7" s="145">
        <v>0.20833333333333334</v>
      </c>
      <c r="F7" s="145">
        <v>0.16666666666666666</v>
      </c>
      <c r="G7" s="145">
        <v>0.20833333333333334</v>
      </c>
      <c r="H7" s="487"/>
      <c r="I7" s="310"/>
      <c r="J7" s="314"/>
      <c r="K7" s="316"/>
    </row>
    <row r="8" spans="1:11" ht="15.75" thickTop="1" x14ac:dyDescent="0.25"/>
  </sheetData>
  <mergeCells count="1">
    <mergeCell ref="A1:K1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  <legacyDrawing r:id="rId3"/>
  <tableParts count="1">
    <tablePart r:id="rId4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9">
    <tabColor theme="1"/>
  </sheetPr>
  <dimension ref="A1:A26"/>
  <sheetViews>
    <sheetView showGridLines="0" showRowColHeaders="0" workbookViewId="0"/>
  </sheetViews>
  <sheetFormatPr defaultColWidth="9.140625" defaultRowHeight="15" zeroHeight="1" x14ac:dyDescent="0.25"/>
  <cols>
    <col min="1" max="20" width="9.140625" style="305" customWidth="1"/>
    <col min="21" max="16384" width="9.140625" style="305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</sheetData>
  <pageMargins left="0.511811024" right="0.511811024" top="0.78740157499999996" bottom="0.78740157499999996" header="0.31496062000000002" footer="0.3149606200000000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0">
    <tabColor rgb="FFFFC000"/>
  </sheetPr>
  <dimension ref="A1"/>
  <sheetViews>
    <sheetView showGridLines="0" showRowColHeaders="0" workbookViewId="0"/>
  </sheetViews>
  <sheetFormatPr defaultColWidth="9.140625" defaultRowHeight="15" x14ac:dyDescent="0.25"/>
  <cols>
    <col min="1" max="18" width="9.140625" style="306" customWidth="1"/>
    <col min="19" max="16384" width="9.140625" style="306"/>
  </cols>
  <sheetData/>
  <pageMargins left="0.511811024" right="0.511811024" top="0.78740157499999996" bottom="0.78740157499999996" header="0.31496062000000002" footer="0.31496062000000002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1">
    <tabColor rgb="FF002060"/>
  </sheetPr>
  <dimension ref="A1:J18"/>
  <sheetViews>
    <sheetView showGridLines="0" workbookViewId="0"/>
  </sheetViews>
  <sheetFormatPr defaultRowHeight="15" x14ac:dyDescent="0.25"/>
  <cols>
    <col min="1" max="1" width="12" bestFit="1" customWidth="1"/>
    <col min="2" max="2" width="10.5703125" bestFit="1" customWidth="1"/>
    <col min="3" max="3" width="12.5703125" bestFit="1" customWidth="1"/>
    <col min="4" max="4" width="19" bestFit="1" customWidth="1"/>
    <col min="5" max="5" width="10.5703125" bestFit="1" customWidth="1"/>
    <col min="6" max="6" width="15.7109375" customWidth="1"/>
    <col min="7" max="7" width="13.5703125" bestFit="1" customWidth="1"/>
    <col min="8" max="8" width="9.85546875" bestFit="1" customWidth="1"/>
    <col min="9" max="9" width="8" bestFit="1" customWidth="1"/>
    <col min="10" max="10" width="14" bestFit="1" customWidth="1"/>
  </cols>
  <sheetData>
    <row r="1" spans="1:10" x14ac:dyDescent="0.25">
      <c r="A1" t="s">
        <v>126</v>
      </c>
      <c r="B1" t="s">
        <v>127</v>
      </c>
      <c r="D1" t="s">
        <v>128</v>
      </c>
      <c r="E1" t="s">
        <v>129</v>
      </c>
      <c r="G1" t="s">
        <v>10</v>
      </c>
      <c r="H1" t="s">
        <v>130</v>
      </c>
      <c r="I1" t="s">
        <v>131</v>
      </c>
      <c r="J1" t="s">
        <v>132</v>
      </c>
    </row>
    <row r="2" spans="1:10" x14ac:dyDescent="0.25">
      <c r="A2" t="s">
        <v>133</v>
      </c>
      <c r="B2" s="119">
        <v>500</v>
      </c>
      <c r="D2" s="119">
        <f>Despesas[[#Totals],[Valor]]*15%</f>
        <v>4235.0999999999995</v>
      </c>
      <c r="E2" s="119">
        <f>Despesas[[#Totals],[Valor]]+FundoDeReserva[Fundo de Reserva]</f>
        <v>32469.1</v>
      </c>
      <c r="G2">
        <v>1</v>
      </c>
      <c r="H2" t="s">
        <v>134</v>
      </c>
      <c r="I2">
        <v>4</v>
      </c>
      <c r="J2" s="119">
        <f>FundoDeReserva[Total]/Condomínio[[#Totals],[Cotas]]*Condomínio[Cotas]</f>
        <v>2886.1422222222222</v>
      </c>
    </row>
    <row r="3" spans="1:10" x14ac:dyDescent="0.25">
      <c r="A3" t="s">
        <v>135</v>
      </c>
      <c r="B3" s="119">
        <v>800</v>
      </c>
      <c r="G3">
        <v>3</v>
      </c>
      <c r="H3" t="s">
        <v>136</v>
      </c>
      <c r="I3">
        <v>3</v>
      </c>
      <c r="J3" s="119">
        <f>FundoDeReserva[Total]/Condomínio[[#Totals],[Cotas]]*Condomínio[Cotas]</f>
        <v>2164.6066666666666</v>
      </c>
    </row>
    <row r="4" spans="1:10" x14ac:dyDescent="0.25">
      <c r="A4" t="s">
        <v>137</v>
      </c>
      <c r="B4" s="119">
        <v>1200</v>
      </c>
      <c r="G4">
        <v>6</v>
      </c>
      <c r="H4" t="s">
        <v>138</v>
      </c>
      <c r="I4">
        <v>2</v>
      </c>
      <c r="J4" s="119">
        <f>FundoDeReserva[Total]/Condomínio[[#Totals],[Cotas]]*Condomínio[Cotas]</f>
        <v>1443.0711111111111</v>
      </c>
    </row>
    <row r="5" spans="1:10" x14ac:dyDescent="0.25">
      <c r="A5" t="s">
        <v>139</v>
      </c>
      <c r="B5" s="119">
        <v>10000</v>
      </c>
      <c r="G5">
        <v>20</v>
      </c>
      <c r="H5" t="s">
        <v>140</v>
      </c>
      <c r="I5">
        <v>1</v>
      </c>
      <c r="J5" s="119">
        <f>FundoDeReserva[Total]/Condomínio[[#Totals],[Cotas]]*Condomínio[Cotas]</f>
        <v>721.53555555555556</v>
      </c>
    </row>
    <row r="6" spans="1:10" x14ac:dyDescent="0.25">
      <c r="A6" t="s">
        <v>141</v>
      </c>
      <c r="B6" s="119">
        <v>8585</v>
      </c>
      <c r="G6" t="s">
        <v>129</v>
      </c>
      <c r="I6">
        <f>SUMPRODUCT(Condomínio[Quantidade],Condomínio[Cotas])</f>
        <v>45</v>
      </c>
      <c r="J6" s="119"/>
    </row>
    <row r="7" spans="1:10" x14ac:dyDescent="0.25">
      <c r="A7" t="s">
        <v>142</v>
      </c>
      <c r="B7" s="119">
        <v>6750</v>
      </c>
    </row>
    <row r="8" spans="1:10" x14ac:dyDescent="0.25">
      <c r="A8" t="s">
        <v>125</v>
      </c>
      <c r="B8" s="119">
        <v>399</v>
      </c>
    </row>
    <row r="9" spans="1:10" x14ac:dyDescent="0.25">
      <c r="A9" t="s">
        <v>129</v>
      </c>
      <c r="B9" s="119">
        <f>SUBTOTAL(109,Despesas[Valor])</f>
        <v>28234</v>
      </c>
    </row>
    <row r="13" spans="1:10" x14ac:dyDescent="0.25">
      <c r="A13" t="s">
        <v>143</v>
      </c>
      <c r="B13" t="s">
        <v>144</v>
      </c>
      <c r="C13" t="s">
        <v>145</v>
      </c>
    </row>
    <row r="14" spans="1:10" x14ac:dyDescent="0.25">
      <c r="A14">
        <v>33</v>
      </c>
      <c r="B14">
        <v>3</v>
      </c>
      <c r="C14">
        <f>Tabela110[Dividendo]/Tabela110[Divisor]</f>
        <v>11</v>
      </c>
    </row>
    <row r="15" spans="1:10" x14ac:dyDescent="0.25">
      <c r="A15">
        <v>43</v>
      </c>
      <c r="B15">
        <v>0</v>
      </c>
      <c r="C15" t="e">
        <f>Tabela110[Dividendo]/Tabela110[Divisor]</f>
        <v>#DIV/0!</v>
      </c>
    </row>
    <row r="16" spans="1:10" x14ac:dyDescent="0.25">
      <c r="A16">
        <v>70</v>
      </c>
      <c r="B16">
        <v>7</v>
      </c>
      <c r="C16">
        <f>Tabela110[Dividendo]/Tabela110[Divisor]</f>
        <v>10</v>
      </c>
    </row>
    <row r="17" spans="1:3" x14ac:dyDescent="0.25">
      <c r="A17">
        <v>75</v>
      </c>
      <c r="C17" t="e">
        <f>Tabela110[Dividendo]/Tabela110[Divisor]</f>
        <v>#DIV/0!</v>
      </c>
    </row>
    <row r="18" spans="1:3" x14ac:dyDescent="0.25">
      <c r="A18">
        <v>95</v>
      </c>
      <c r="B18">
        <v>5</v>
      </c>
      <c r="C18">
        <f>Tabela110[Dividendo]/Tabela110[Divisor]</f>
        <v>19</v>
      </c>
    </row>
  </sheetData>
  <pageMargins left="0.511811024" right="0.511811024" top="0.78740157499999996" bottom="0.78740157499999996" header="0.31496062000000002" footer="0.31496062000000002"/>
  <tableParts count="4">
    <tablePart r:id="rId1"/>
    <tablePart r:id="rId2"/>
    <tablePart r:id="rId3"/>
    <tablePart r:id="rId4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2">
    <tabColor rgb="FF0070C0"/>
  </sheetPr>
  <dimension ref="A1:B16"/>
  <sheetViews>
    <sheetView showGridLines="0" workbookViewId="0">
      <selection activeCell="A2" sqref="A2"/>
    </sheetView>
  </sheetViews>
  <sheetFormatPr defaultRowHeight="15" x14ac:dyDescent="0.25"/>
  <cols>
    <col min="1" max="1" width="18.5703125" bestFit="1" customWidth="1"/>
    <col min="2" max="2" width="9.7109375" customWidth="1"/>
  </cols>
  <sheetData>
    <row r="1" spans="1:2" ht="15.75" thickBot="1" x14ac:dyDescent="0.3">
      <c r="A1" s="120" t="s">
        <v>146</v>
      </c>
      <c r="B1" s="121" t="s">
        <v>147</v>
      </c>
    </row>
    <row r="2" spans="1:2" ht="15.75" thickTop="1" x14ac:dyDescent="0.25">
      <c r="A2" s="122" t="s">
        <v>148</v>
      </c>
      <c r="B2" s="123">
        <v>3508</v>
      </c>
    </row>
    <row r="3" spans="1:2" x14ac:dyDescent="0.25">
      <c r="A3" s="124" t="s">
        <v>149</v>
      </c>
      <c r="B3" s="125">
        <v>4446</v>
      </c>
    </row>
    <row r="4" spans="1:2" x14ac:dyDescent="0.25">
      <c r="A4" s="126" t="s">
        <v>150</v>
      </c>
      <c r="B4" s="127">
        <v>2808</v>
      </c>
    </row>
    <row r="5" spans="1:2" x14ac:dyDescent="0.25">
      <c r="A5" s="124" t="s">
        <v>151</v>
      </c>
      <c r="B5" s="125">
        <v>1506</v>
      </c>
    </row>
    <row r="6" spans="1:2" x14ac:dyDescent="0.25">
      <c r="A6" s="126" t="s">
        <v>152</v>
      </c>
      <c r="B6" s="127">
        <v>2690</v>
      </c>
    </row>
    <row r="7" spans="1:2" x14ac:dyDescent="0.25">
      <c r="A7" s="124" t="s">
        <v>153</v>
      </c>
      <c r="B7" s="125">
        <v>1925</v>
      </c>
    </row>
    <row r="8" spans="1:2" x14ac:dyDescent="0.25">
      <c r="A8" s="126" t="s">
        <v>154</v>
      </c>
      <c r="B8" s="127">
        <v>1513</v>
      </c>
    </row>
    <row r="9" spans="1:2" x14ac:dyDescent="0.25">
      <c r="A9" s="124" t="s">
        <v>155</v>
      </c>
      <c r="B9" s="125">
        <v>1579</v>
      </c>
    </row>
    <row r="10" spans="1:2" x14ac:dyDescent="0.25">
      <c r="A10" s="126" t="s">
        <v>156</v>
      </c>
      <c r="B10" s="127">
        <v>4106</v>
      </c>
    </row>
    <row r="11" spans="1:2" x14ac:dyDescent="0.25">
      <c r="A11" s="124" t="s">
        <v>152</v>
      </c>
      <c r="B11" s="125">
        <v>3462</v>
      </c>
    </row>
    <row r="12" spans="1:2" x14ac:dyDescent="0.25">
      <c r="A12" s="126" t="s">
        <v>157</v>
      </c>
      <c r="B12" s="127">
        <v>1779</v>
      </c>
    </row>
    <row r="13" spans="1:2" x14ac:dyDescent="0.25">
      <c r="A13" s="124" t="s">
        <v>158</v>
      </c>
      <c r="B13" s="125">
        <v>3146</v>
      </c>
    </row>
    <row r="14" spans="1:2" x14ac:dyDescent="0.25">
      <c r="A14" s="126" t="s">
        <v>159</v>
      </c>
      <c r="B14" s="127">
        <v>3988</v>
      </c>
    </row>
    <row r="15" spans="1:2" x14ac:dyDescent="0.25">
      <c r="A15" s="124" t="s">
        <v>160</v>
      </c>
      <c r="B15" s="125">
        <v>1667</v>
      </c>
    </row>
    <row r="16" spans="1:2" x14ac:dyDescent="0.25">
      <c r="A16" s="126" t="s">
        <v>161</v>
      </c>
      <c r="B16" s="127">
        <v>1512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3">
    <tabColor rgb="FF0070C0"/>
  </sheetPr>
  <dimension ref="A1:B16"/>
  <sheetViews>
    <sheetView showGridLines="0" workbookViewId="0"/>
  </sheetViews>
  <sheetFormatPr defaultRowHeight="15" x14ac:dyDescent="0.25"/>
  <cols>
    <col min="1" max="1" width="18.5703125" bestFit="1" customWidth="1"/>
    <col min="2" max="2" width="9.7109375" customWidth="1"/>
  </cols>
  <sheetData>
    <row r="1" spans="1:2" ht="15.75" thickBot="1" x14ac:dyDescent="0.3">
      <c r="A1" s="120" t="s">
        <v>146</v>
      </c>
      <c r="B1" s="121" t="s">
        <v>147</v>
      </c>
    </row>
    <row r="2" spans="1:2" ht="15.75" thickTop="1" x14ac:dyDescent="0.25">
      <c r="A2" s="122" t="s">
        <v>148</v>
      </c>
      <c r="B2" s="123">
        <v>2286</v>
      </c>
    </row>
    <row r="3" spans="1:2" x14ac:dyDescent="0.25">
      <c r="A3" s="124" t="s">
        <v>149</v>
      </c>
      <c r="B3" s="125">
        <v>4788</v>
      </c>
    </row>
    <row r="4" spans="1:2" x14ac:dyDescent="0.25">
      <c r="A4" s="126" t="s">
        <v>150</v>
      </c>
      <c r="B4" s="127">
        <v>4201</v>
      </c>
    </row>
    <row r="5" spans="1:2" x14ac:dyDescent="0.25">
      <c r="A5" s="124" t="s">
        <v>151</v>
      </c>
      <c r="B5" s="125">
        <v>4769</v>
      </c>
    </row>
    <row r="6" spans="1:2" x14ac:dyDescent="0.25">
      <c r="A6" s="126" t="s">
        <v>152</v>
      </c>
      <c r="B6" s="127">
        <v>4147</v>
      </c>
    </row>
    <row r="7" spans="1:2" x14ac:dyDescent="0.25">
      <c r="A7" s="124" t="s">
        <v>153</v>
      </c>
      <c r="B7" s="125">
        <v>4142</v>
      </c>
    </row>
    <row r="8" spans="1:2" x14ac:dyDescent="0.25">
      <c r="A8" s="126" t="s">
        <v>154</v>
      </c>
      <c r="B8" s="127">
        <v>4169</v>
      </c>
    </row>
    <row r="9" spans="1:2" x14ac:dyDescent="0.25">
      <c r="A9" s="124" t="s">
        <v>155</v>
      </c>
      <c r="B9" s="125">
        <v>3881</v>
      </c>
    </row>
    <row r="10" spans="1:2" x14ac:dyDescent="0.25">
      <c r="A10" s="126" t="s">
        <v>156</v>
      </c>
      <c r="B10" s="127">
        <v>2031</v>
      </c>
    </row>
    <row r="11" spans="1:2" x14ac:dyDescent="0.25">
      <c r="A11" s="124" t="s">
        <v>152</v>
      </c>
      <c r="B11" s="125">
        <v>3307</v>
      </c>
    </row>
    <row r="12" spans="1:2" x14ac:dyDescent="0.25">
      <c r="A12" s="126" t="s">
        <v>157</v>
      </c>
      <c r="B12" s="127">
        <v>4399</v>
      </c>
    </row>
    <row r="13" spans="1:2" x14ac:dyDescent="0.25">
      <c r="A13" s="124" t="s">
        <v>158</v>
      </c>
      <c r="B13" s="125">
        <v>4493</v>
      </c>
    </row>
    <row r="14" spans="1:2" x14ac:dyDescent="0.25">
      <c r="A14" s="126" t="s">
        <v>159</v>
      </c>
      <c r="B14" s="127">
        <v>3135</v>
      </c>
    </row>
    <row r="15" spans="1:2" x14ac:dyDescent="0.25">
      <c r="A15" s="124" t="s">
        <v>160</v>
      </c>
      <c r="B15" s="125">
        <v>2629</v>
      </c>
    </row>
    <row r="16" spans="1:2" x14ac:dyDescent="0.25">
      <c r="A16" s="126" t="s">
        <v>161</v>
      </c>
      <c r="B16" s="127">
        <v>4863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4">
    <tabColor rgb="FF0070C0"/>
  </sheetPr>
  <dimension ref="A1:B16"/>
  <sheetViews>
    <sheetView showGridLines="0" workbookViewId="0">
      <selection activeCell="A2" sqref="A2"/>
    </sheetView>
  </sheetViews>
  <sheetFormatPr defaultRowHeight="15" x14ac:dyDescent="0.25"/>
  <cols>
    <col min="1" max="1" width="18.5703125" bestFit="1" customWidth="1"/>
    <col min="2" max="2" width="11.5703125" bestFit="1" customWidth="1"/>
  </cols>
  <sheetData>
    <row r="1" spans="1:2" ht="15.75" thickBot="1" x14ac:dyDescent="0.3">
      <c r="A1" s="120" t="s">
        <v>146</v>
      </c>
      <c r="B1" s="121" t="s">
        <v>147</v>
      </c>
    </row>
    <row r="2" spans="1:2" ht="15.75" thickTop="1" x14ac:dyDescent="0.25">
      <c r="A2" s="122" t="s">
        <v>148</v>
      </c>
      <c r="B2" s="123">
        <v>319935</v>
      </c>
    </row>
    <row r="3" spans="1:2" x14ac:dyDescent="0.25">
      <c r="A3" s="124" t="s">
        <v>149</v>
      </c>
      <c r="B3" s="125">
        <v>608845</v>
      </c>
    </row>
    <row r="4" spans="1:2" x14ac:dyDescent="0.25">
      <c r="A4" s="126" t="s">
        <v>150</v>
      </c>
      <c r="B4" s="127">
        <v>835360</v>
      </c>
    </row>
    <row r="5" spans="1:2" x14ac:dyDescent="0.25">
      <c r="A5" s="124" t="s">
        <v>151</v>
      </c>
      <c r="B5" s="125">
        <v>619694</v>
      </c>
    </row>
    <row r="6" spans="1:2" x14ac:dyDescent="0.25">
      <c r="A6" s="126" t="s">
        <v>152</v>
      </c>
      <c r="B6" s="127">
        <v>801163</v>
      </c>
    </row>
    <row r="7" spans="1:2" x14ac:dyDescent="0.25">
      <c r="A7" s="124" t="s">
        <v>153</v>
      </c>
      <c r="B7" s="125">
        <v>712681</v>
      </c>
    </row>
    <row r="8" spans="1:2" x14ac:dyDescent="0.25">
      <c r="A8" s="126" t="s">
        <v>154</v>
      </c>
      <c r="B8" s="127">
        <v>406440</v>
      </c>
    </row>
    <row r="9" spans="1:2" x14ac:dyDescent="0.25">
      <c r="A9" s="124" t="s">
        <v>155</v>
      </c>
      <c r="B9" s="125">
        <v>373719</v>
      </c>
    </row>
    <row r="10" spans="1:2" x14ac:dyDescent="0.25">
      <c r="A10" s="126" t="s">
        <v>156</v>
      </c>
      <c r="B10" s="127">
        <v>198957</v>
      </c>
    </row>
    <row r="11" spans="1:2" x14ac:dyDescent="0.25">
      <c r="A11" s="124" t="s">
        <v>152</v>
      </c>
      <c r="B11" s="125">
        <v>339162</v>
      </c>
    </row>
    <row r="12" spans="1:2" x14ac:dyDescent="0.25">
      <c r="A12" s="126" t="s">
        <v>157</v>
      </c>
      <c r="B12" s="127">
        <v>418046</v>
      </c>
    </row>
    <row r="13" spans="1:2" x14ac:dyDescent="0.25">
      <c r="A13" s="124" t="s">
        <v>158</v>
      </c>
      <c r="B13" s="125">
        <v>324392</v>
      </c>
    </row>
    <row r="14" spans="1:2" x14ac:dyDescent="0.25">
      <c r="A14" s="126" t="s">
        <v>159</v>
      </c>
      <c r="B14" s="127">
        <v>666145</v>
      </c>
    </row>
    <row r="15" spans="1:2" x14ac:dyDescent="0.25">
      <c r="A15" s="124" t="s">
        <v>160</v>
      </c>
      <c r="B15" s="125">
        <v>134655</v>
      </c>
    </row>
    <row r="16" spans="1:2" x14ac:dyDescent="0.25">
      <c r="A16" s="126" t="s">
        <v>161</v>
      </c>
      <c r="B16" s="127">
        <v>935954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5">
    <tabColor rgb="FF002060"/>
  </sheetPr>
  <dimension ref="A1:B16"/>
  <sheetViews>
    <sheetView showGridLines="0" workbookViewId="0">
      <selection activeCell="B2" sqref="B2"/>
    </sheetView>
  </sheetViews>
  <sheetFormatPr defaultRowHeight="15" x14ac:dyDescent="0.25"/>
  <cols>
    <col min="1" max="1" width="18.5703125" bestFit="1" customWidth="1"/>
    <col min="2" max="2" width="11.5703125" bestFit="1" customWidth="1"/>
  </cols>
  <sheetData>
    <row r="1" spans="1:2" ht="15.75" thickBot="1" x14ac:dyDescent="0.3">
      <c r="A1" s="494" t="s">
        <v>146</v>
      </c>
      <c r="B1" s="495" t="s">
        <v>147</v>
      </c>
    </row>
    <row r="2" spans="1:2" ht="15.75" thickTop="1" x14ac:dyDescent="0.25">
      <c r="A2" s="488" t="s">
        <v>148</v>
      </c>
      <c r="B2" s="491"/>
    </row>
    <row r="3" spans="1:2" x14ac:dyDescent="0.25">
      <c r="A3" s="489" t="s">
        <v>149</v>
      </c>
      <c r="B3" s="492"/>
    </row>
    <row r="4" spans="1:2" x14ac:dyDescent="0.25">
      <c r="A4" s="490" t="s">
        <v>150</v>
      </c>
      <c r="B4" s="493"/>
    </row>
    <row r="5" spans="1:2" x14ac:dyDescent="0.25">
      <c r="A5" s="489" t="s">
        <v>151</v>
      </c>
      <c r="B5" s="492"/>
    </row>
    <row r="6" spans="1:2" x14ac:dyDescent="0.25">
      <c r="A6" s="490" t="s">
        <v>152</v>
      </c>
      <c r="B6" s="493"/>
    </row>
    <row r="7" spans="1:2" x14ac:dyDescent="0.25">
      <c r="A7" s="489" t="s">
        <v>153</v>
      </c>
      <c r="B7" s="492"/>
    </row>
    <row r="8" spans="1:2" x14ac:dyDescent="0.25">
      <c r="A8" s="490" t="s">
        <v>154</v>
      </c>
      <c r="B8" s="493"/>
    </row>
    <row r="9" spans="1:2" x14ac:dyDescent="0.25">
      <c r="A9" s="489" t="s">
        <v>155</v>
      </c>
      <c r="B9" s="492"/>
    </row>
    <row r="10" spans="1:2" x14ac:dyDescent="0.25">
      <c r="A10" s="490" t="s">
        <v>156</v>
      </c>
      <c r="B10" s="493"/>
    </row>
    <row r="11" spans="1:2" x14ac:dyDescent="0.25">
      <c r="A11" s="489" t="s">
        <v>152</v>
      </c>
      <c r="B11" s="492"/>
    </row>
    <row r="12" spans="1:2" x14ac:dyDescent="0.25">
      <c r="A12" s="490" t="s">
        <v>157</v>
      </c>
      <c r="B12" s="493"/>
    </row>
    <row r="13" spans="1:2" x14ac:dyDescent="0.25">
      <c r="A13" s="489" t="s">
        <v>158</v>
      </c>
      <c r="B13" s="492"/>
    </row>
    <row r="14" spans="1:2" x14ac:dyDescent="0.25">
      <c r="A14" s="490" t="s">
        <v>159</v>
      </c>
      <c r="B14" s="493"/>
    </row>
    <row r="15" spans="1:2" x14ac:dyDescent="0.25">
      <c r="A15" s="489" t="s">
        <v>160</v>
      </c>
      <c r="B15" s="492"/>
    </row>
    <row r="16" spans="1:2" x14ac:dyDescent="0.25">
      <c r="A16" s="490" t="s">
        <v>161</v>
      </c>
      <c r="B16" s="493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6">
    <tabColor theme="1"/>
  </sheetPr>
  <dimension ref="A1"/>
  <sheetViews>
    <sheetView showGridLines="0" showRowColHeaders="0" workbookViewId="0"/>
  </sheetViews>
  <sheetFormatPr defaultColWidth="9.140625" defaultRowHeight="15" customHeight="1" x14ac:dyDescent="0.25"/>
  <cols>
    <col min="1" max="21" width="9.140625" style="305" customWidth="1"/>
    <col min="22" max="16384" width="9.140625" style="305"/>
  </cols>
  <sheetData/>
  <pageMargins left="0.511811024" right="0.511811024" top="0.78740157499999996" bottom="0.78740157499999996" header="0.31496062000000002" footer="0.31496062000000002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7">
    <tabColor rgb="FFFFC000"/>
  </sheetPr>
  <dimension ref="A1"/>
  <sheetViews>
    <sheetView showGridLines="0" showRowColHeaders="0" workbookViewId="0"/>
  </sheetViews>
  <sheetFormatPr defaultColWidth="9.140625" defaultRowHeight="15" x14ac:dyDescent="0.25"/>
  <cols>
    <col min="1" max="18" width="9.140625" style="306" customWidth="1"/>
    <col min="19" max="16384" width="9.140625" style="306"/>
  </cols>
  <sheetData/>
  <pageMargins left="0.511811024" right="0.511811024" top="0.78740157499999996" bottom="0.78740157499999996" header="0.31496062000000002" footer="0.31496062000000002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8">
    <tabColor rgb="FF002060"/>
  </sheetPr>
  <dimension ref="A1:H14"/>
  <sheetViews>
    <sheetView showGridLines="0" workbookViewId="0">
      <selection activeCell="D5" sqref="D5"/>
    </sheetView>
  </sheetViews>
  <sheetFormatPr defaultRowHeight="15" x14ac:dyDescent="0.25"/>
  <cols>
    <col min="2" max="2" width="13.7109375" bestFit="1" customWidth="1"/>
    <col min="5" max="5" width="20.140625" customWidth="1"/>
    <col min="6" max="6" width="9.5703125" customWidth="1"/>
    <col min="7" max="7" width="7.140625" bestFit="1" customWidth="1"/>
    <col min="8" max="8" width="17.28515625" bestFit="1" customWidth="1"/>
    <col min="10" max="11" width="17.28515625" bestFit="1" customWidth="1"/>
    <col min="12" max="12" width="9.28515625" customWidth="1"/>
    <col min="13" max="13" width="17.28515625" bestFit="1" customWidth="1"/>
  </cols>
  <sheetData>
    <row r="1" spans="1:8" x14ac:dyDescent="0.25">
      <c r="A1" t="s">
        <v>162</v>
      </c>
      <c r="B1" t="s">
        <v>163</v>
      </c>
      <c r="D1" s="325" t="s">
        <v>162</v>
      </c>
      <c r="E1" s="326" t="s">
        <v>163</v>
      </c>
      <c r="G1" t="s">
        <v>79</v>
      </c>
      <c r="H1" t="s">
        <v>176</v>
      </c>
    </row>
    <row r="2" spans="1:8" x14ac:dyDescent="0.25">
      <c r="A2">
        <v>1</v>
      </c>
      <c r="B2" t="s">
        <v>166</v>
      </c>
      <c r="E2" s="128" t="str">
        <f>IFERROR(LOOKUP(TblSorteio[Ticket],TblPrêmio[]),"")</f>
        <v/>
      </c>
      <c r="G2">
        <v>1</v>
      </c>
      <c r="H2" t="s">
        <v>169</v>
      </c>
    </row>
    <row r="3" spans="1:8" x14ac:dyDescent="0.25">
      <c r="A3">
        <v>2</v>
      </c>
      <c r="B3" t="s">
        <v>165</v>
      </c>
      <c r="G3">
        <v>2</v>
      </c>
      <c r="H3" t="s">
        <v>170</v>
      </c>
    </row>
    <row r="4" spans="1:8" ht="15.75" thickBot="1" x14ac:dyDescent="0.3">
      <c r="A4">
        <v>3</v>
      </c>
      <c r="B4" t="s">
        <v>164</v>
      </c>
      <c r="D4" s="327" t="s">
        <v>79</v>
      </c>
      <c r="E4" s="115" t="s">
        <v>176</v>
      </c>
      <c r="G4">
        <v>3</v>
      </c>
      <c r="H4" t="s">
        <v>169</v>
      </c>
    </row>
    <row r="5" spans="1:8" x14ac:dyDescent="0.25">
      <c r="A5">
        <v>4</v>
      </c>
      <c r="B5" t="s">
        <v>25</v>
      </c>
      <c r="D5" s="116"/>
      <c r="E5" s="117" t="str">
        <f>IFERROR(LOOKUP(D5,TblSorteado[]),"")</f>
        <v/>
      </c>
      <c r="G5">
        <v>4</v>
      </c>
      <c r="H5" t="s">
        <v>117</v>
      </c>
    </row>
    <row r="6" spans="1:8" x14ac:dyDescent="0.25">
      <c r="A6">
        <v>5</v>
      </c>
      <c r="B6" t="s">
        <v>167</v>
      </c>
      <c r="G6">
        <v>5</v>
      </c>
      <c r="H6" t="s">
        <v>168</v>
      </c>
    </row>
    <row r="7" spans="1:8" x14ac:dyDescent="0.25">
      <c r="G7">
        <v>6</v>
      </c>
      <c r="H7" t="s">
        <v>123</v>
      </c>
    </row>
    <row r="8" spans="1:8" x14ac:dyDescent="0.25">
      <c r="G8">
        <v>7</v>
      </c>
      <c r="H8" t="s">
        <v>116</v>
      </c>
    </row>
    <row r="9" spans="1:8" x14ac:dyDescent="0.25">
      <c r="G9">
        <v>8</v>
      </c>
      <c r="H9" t="s">
        <v>121</v>
      </c>
    </row>
    <row r="10" spans="1:8" x14ac:dyDescent="0.25">
      <c r="G10">
        <v>9</v>
      </c>
      <c r="H10" t="s">
        <v>170</v>
      </c>
    </row>
    <row r="11" spans="1:8" x14ac:dyDescent="0.25">
      <c r="G11">
        <v>10</v>
      </c>
      <c r="H11" t="s">
        <v>174</v>
      </c>
    </row>
    <row r="12" spans="1:8" x14ac:dyDescent="0.25">
      <c r="G12">
        <v>11</v>
      </c>
      <c r="H12" t="s">
        <v>171</v>
      </c>
    </row>
    <row r="13" spans="1:8" x14ac:dyDescent="0.25">
      <c r="G13">
        <v>12</v>
      </c>
      <c r="H13" t="s">
        <v>174</v>
      </c>
    </row>
    <row r="14" spans="1:8" x14ac:dyDescent="0.25">
      <c r="G14">
        <v>13</v>
      </c>
      <c r="H14" t="s">
        <v>175</v>
      </c>
    </row>
  </sheetData>
  <sortState ref="A2:B5">
    <sortCondition ref="A2"/>
  </sortState>
  <pageMargins left="0.511811024" right="0.511811024" top="0.78740157499999996" bottom="0.78740157499999996" header="0.31496062000000002" footer="0.31496062000000002"/>
  <drawing r:id="rId1"/>
  <tableParts count="3">
    <tablePart r:id="rId2"/>
    <tablePart r:id="rId3"/>
    <tablePart r:id="rId4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9">
    <tabColor rgb="FF002060"/>
  </sheetPr>
  <dimension ref="A1:Q103"/>
  <sheetViews>
    <sheetView showGridLines="0" workbookViewId="0">
      <selection activeCell="C2" sqref="C2"/>
    </sheetView>
  </sheetViews>
  <sheetFormatPr defaultRowHeight="15" x14ac:dyDescent="0.25"/>
  <cols>
    <col min="1" max="1" width="7.85546875" bestFit="1" customWidth="1"/>
    <col min="2" max="2" width="12.7109375" customWidth="1"/>
    <col min="3" max="3" width="19" customWidth="1"/>
    <col min="4" max="4" width="12.5703125" customWidth="1"/>
    <col min="5" max="5" width="11" customWidth="1"/>
    <col min="6" max="6" width="3.140625" customWidth="1"/>
    <col min="8" max="8" width="14.85546875" customWidth="1"/>
    <col min="9" max="9" width="12" customWidth="1"/>
    <col min="10" max="10" width="3.85546875" customWidth="1"/>
    <col min="12" max="12" width="14.140625" customWidth="1"/>
    <col min="13" max="13" width="12" customWidth="1"/>
    <col min="14" max="14" width="3.42578125" customWidth="1"/>
    <col min="16" max="16" width="14.140625" customWidth="1"/>
    <col min="17" max="17" width="12" customWidth="1"/>
    <col min="18" max="18" width="4.42578125" customWidth="1"/>
  </cols>
  <sheetData>
    <row r="1" spans="1:17" x14ac:dyDescent="0.25">
      <c r="A1" s="129" t="s">
        <v>127</v>
      </c>
      <c r="B1" s="129" t="s">
        <v>177</v>
      </c>
      <c r="C1" s="328" t="s">
        <v>178</v>
      </c>
      <c r="D1" s="328" t="s">
        <v>179</v>
      </c>
      <c r="E1" s="328" t="s">
        <v>180</v>
      </c>
      <c r="G1" s="548" t="s">
        <v>178</v>
      </c>
      <c r="H1" s="548"/>
      <c r="I1" s="548"/>
      <c r="K1" s="548" t="s">
        <v>179</v>
      </c>
      <c r="L1" s="548"/>
      <c r="M1" s="548"/>
      <c r="O1" s="548" t="s">
        <v>180</v>
      </c>
      <c r="P1" s="548"/>
      <c r="Q1" s="548"/>
    </row>
    <row r="2" spans="1:17" x14ac:dyDescent="0.25">
      <c r="A2" s="130">
        <v>-16.22</v>
      </c>
      <c r="B2" s="131">
        <v>0.25</v>
      </c>
      <c r="G2" t="s">
        <v>127</v>
      </c>
      <c r="H2" t="s">
        <v>177</v>
      </c>
      <c r="I2" s="325" t="s">
        <v>181</v>
      </c>
      <c r="K2" t="s">
        <v>127</v>
      </c>
      <c r="L2" t="s">
        <v>177</v>
      </c>
      <c r="M2" s="325" t="s">
        <v>181</v>
      </c>
      <c r="O2" t="s">
        <v>127</v>
      </c>
      <c r="P2" t="s">
        <v>177</v>
      </c>
      <c r="Q2" s="325" t="s">
        <v>181</v>
      </c>
    </row>
    <row r="3" spans="1:17" x14ac:dyDescent="0.25">
      <c r="A3" s="130">
        <v>6.01</v>
      </c>
      <c r="B3">
        <v>0.25</v>
      </c>
      <c r="G3">
        <v>-4.4939999999999998</v>
      </c>
      <c r="H3">
        <v>0.25</v>
      </c>
      <c r="K3">
        <v>4.4939999999999998</v>
      </c>
      <c r="L3">
        <v>0.25</v>
      </c>
      <c r="O3">
        <v>4.4939999999999998</v>
      </c>
      <c r="P3">
        <v>0.25</v>
      </c>
    </row>
    <row r="4" spans="1:17" x14ac:dyDescent="0.25">
      <c r="A4" s="130">
        <v>6.02</v>
      </c>
      <c r="B4" s="131">
        <v>0.25</v>
      </c>
      <c r="G4">
        <v>4.4950000000000001</v>
      </c>
      <c r="H4">
        <v>0.25</v>
      </c>
      <c r="K4">
        <v>-4.4939999999999998</v>
      </c>
      <c r="L4">
        <v>0.25</v>
      </c>
      <c r="O4">
        <v>-4.4950000000000001</v>
      </c>
      <c r="P4">
        <v>0.25</v>
      </c>
    </row>
    <row r="5" spans="1:17" x14ac:dyDescent="0.25">
      <c r="A5" s="130">
        <v>6.03</v>
      </c>
      <c r="B5">
        <v>0.25</v>
      </c>
      <c r="G5">
        <v>-4.4960000000000004</v>
      </c>
      <c r="H5">
        <v>0.25</v>
      </c>
      <c r="K5">
        <v>4.4950000000000001</v>
      </c>
      <c r="L5">
        <v>0.25</v>
      </c>
      <c r="O5">
        <v>4.4960000000000004</v>
      </c>
      <c r="P5">
        <v>0.25</v>
      </c>
    </row>
    <row r="6" spans="1:17" x14ac:dyDescent="0.25">
      <c r="A6" s="130">
        <v>6.05</v>
      </c>
      <c r="B6">
        <v>0.25</v>
      </c>
      <c r="O6">
        <v>-4.649</v>
      </c>
      <c r="P6">
        <v>0.25</v>
      </c>
    </row>
    <row r="7" spans="1:17" x14ac:dyDescent="0.25">
      <c r="A7" s="130">
        <v>6.06</v>
      </c>
      <c r="B7" s="131">
        <v>0.25</v>
      </c>
      <c r="O7">
        <v>4.694</v>
      </c>
      <c r="P7">
        <v>0.25</v>
      </c>
    </row>
    <row r="8" spans="1:17" x14ac:dyDescent="0.25">
      <c r="A8" s="130">
        <v>6.07</v>
      </c>
      <c r="B8">
        <v>0.25</v>
      </c>
      <c r="O8">
        <v>4.4960000000000004</v>
      </c>
      <c r="P8">
        <v>0.25</v>
      </c>
    </row>
    <row r="9" spans="1:17" x14ac:dyDescent="0.25">
      <c r="A9" s="130">
        <v>6.08</v>
      </c>
      <c r="B9" s="131">
        <v>0.25</v>
      </c>
    </row>
    <row r="10" spans="1:17" x14ac:dyDescent="0.25">
      <c r="A10" s="130">
        <v>-16.09</v>
      </c>
      <c r="B10">
        <v>0.25</v>
      </c>
    </row>
    <row r="11" spans="1:17" x14ac:dyDescent="0.25">
      <c r="A11" s="130">
        <v>6.1</v>
      </c>
      <c r="B11" s="131">
        <v>0.25</v>
      </c>
    </row>
    <row r="12" spans="1:17" x14ac:dyDescent="0.25">
      <c r="A12" s="130">
        <v>6.11</v>
      </c>
      <c r="B12">
        <v>0.25</v>
      </c>
    </row>
    <row r="13" spans="1:17" x14ac:dyDescent="0.25">
      <c r="A13" s="130">
        <v>6.12</v>
      </c>
      <c r="B13" s="131">
        <v>0.25</v>
      </c>
    </row>
    <row r="14" spans="1:17" x14ac:dyDescent="0.25">
      <c r="A14" s="130">
        <v>6.13</v>
      </c>
      <c r="B14">
        <v>0.25</v>
      </c>
    </row>
    <row r="15" spans="1:17" x14ac:dyDescent="0.25">
      <c r="A15" s="130">
        <v>6.14</v>
      </c>
      <c r="B15">
        <v>0.25</v>
      </c>
    </row>
    <row r="16" spans="1:17" x14ac:dyDescent="0.25">
      <c r="A16" s="130">
        <v>6.15</v>
      </c>
      <c r="B16">
        <v>0.25</v>
      </c>
    </row>
    <row r="17" spans="1:2" x14ac:dyDescent="0.25">
      <c r="A17" s="130">
        <v>6.16</v>
      </c>
      <c r="B17">
        <v>0.25</v>
      </c>
    </row>
    <row r="18" spans="1:2" x14ac:dyDescent="0.25">
      <c r="A18" s="130">
        <v>6.17</v>
      </c>
      <c r="B18">
        <v>0.25</v>
      </c>
    </row>
    <row r="19" spans="1:2" x14ac:dyDescent="0.25">
      <c r="A19" s="130">
        <v>6.18</v>
      </c>
      <c r="B19">
        <v>0.25</v>
      </c>
    </row>
    <row r="20" spans="1:2" x14ac:dyDescent="0.25">
      <c r="A20" s="130">
        <v>6.19</v>
      </c>
      <c r="B20">
        <v>0.25</v>
      </c>
    </row>
    <row r="21" spans="1:2" x14ac:dyDescent="0.25">
      <c r="A21" s="130">
        <v>6.2</v>
      </c>
      <c r="B21">
        <v>0.25</v>
      </c>
    </row>
    <row r="22" spans="1:2" x14ac:dyDescent="0.25">
      <c r="A22" s="130">
        <v>6.21</v>
      </c>
      <c r="B22">
        <v>0.25</v>
      </c>
    </row>
    <row r="23" spans="1:2" x14ac:dyDescent="0.25">
      <c r="A23" s="130">
        <v>6.22</v>
      </c>
      <c r="B23">
        <v>0.25</v>
      </c>
    </row>
    <row r="24" spans="1:2" x14ac:dyDescent="0.25">
      <c r="A24" s="130">
        <v>6.23</v>
      </c>
      <c r="B24">
        <v>0.25</v>
      </c>
    </row>
    <row r="25" spans="1:2" x14ac:dyDescent="0.25">
      <c r="A25" s="130">
        <v>6.24</v>
      </c>
      <c r="B25">
        <v>0.25</v>
      </c>
    </row>
    <row r="26" spans="1:2" x14ac:dyDescent="0.25">
      <c r="A26" s="130">
        <v>6.25</v>
      </c>
      <c r="B26">
        <v>0.25</v>
      </c>
    </row>
    <row r="27" spans="1:2" x14ac:dyDescent="0.25">
      <c r="A27" s="130">
        <v>6.26</v>
      </c>
      <c r="B27">
        <v>0.25</v>
      </c>
    </row>
    <row r="28" spans="1:2" x14ac:dyDescent="0.25">
      <c r="A28" s="130">
        <v>6.27</v>
      </c>
      <c r="B28">
        <v>0.25</v>
      </c>
    </row>
    <row r="29" spans="1:2" x14ac:dyDescent="0.25">
      <c r="A29" s="130">
        <v>6.28</v>
      </c>
      <c r="B29">
        <v>0.25</v>
      </c>
    </row>
    <row r="30" spans="1:2" x14ac:dyDescent="0.25">
      <c r="A30" s="130">
        <v>6.29</v>
      </c>
      <c r="B30">
        <v>0.25</v>
      </c>
    </row>
    <row r="31" spans="1:2" x14ac:dyDescent="0.25">
      <c r="A31" s="130">
        <v>6.3</v>
      </c>
      <c r="B31">
        <v>0.25</v>
      </c>
    </row>
    <row r="32" spans="1:2" x14ac:dyDescent="0.25">
      <c r="A32" s="130">
        <v>6.31</v>
      </c>
      <c r="B32">
        <v>0.25</v>
      </c>
    </row>
    <row r="33" spans="1:2" x14ac:dyDescent="0.25">
      <c r="A33" s="130">
        <v>6.32</v>
      </c>
      <c r="B33">
        <v>0.25</v>
      </c>
    </row>
    <row r="34" spans="1:2" x14ac:dyDescent="0.25">
      <c r="A34" s="130">
        <v>6.33</v>
      </c>
      <c r="B34">
        <v>0.25</v>
      </c>
    </row>
    <row r="35" spans="1:2" x14ac:dyDescent="0.25">
      <c r="A35" s="130">
        <v>6.34</v>
      </c>
      <c r="B35">
        <v>0.25</v>
      </c>
    </row>
    <row r="36" spans="1:2" x14ac:dyDescent="0.25">
      <c r="A36" s="130">
        <v>6.35</v>
      </c>
      <c r="B36">
        <v>0.25</v>
      </c>
    </row>
    <row r="37" spans="1:2" x14ac:dyDescent="0.25">
      <c r="A37" s="130">
        <v>6.36</v>
      </c>
      <c r="B37">
        <v>0.25</v>
      </c>
    </row>
    <row r="38" spans="1:2" x14ac:dyDescent="0.25">
      <c r="A38" s="130">
        <v>6.37</v>
      </c>
      <c r="B38">
        <v>0.25</v>
      </c>
    </row>
    <row r="39" spans="1:2" x14ac:dyDescent="0.25">
      <c r="A39" s="130">
        <v>6.38</v>
      </c>
      <c r="B39">
        <v>0.25</v>
      </c>
    </row>
    <row r="40" spans="1:2" x14ac:dyDescent="0.25">
      <c r="A40" s="130">
        <v>6.39</v>
      </c>
      <c r="B40">
        <v>0.25</v>
      </c>
    </row>
    <row r="41" spans="1:2" x14ac:dyDescent="0.25">
      <c r="A41" s="130">
        <v>6.4</v>
      </c>
      <c r="B41">
        <v>0.25</v>
      </c>
    </row>
    <row r="42" spans="1:2" x14ac:dyDescent="0.25">
      <c r="A42" s="130">
        <v>6.41</v>
      </c>
      <c r="B42">
        <v>0.25</v>
      </c>
    </row>
    <row r="43" spans="1:2" x14ac:dyDescent="0.25">
      <c r="A43" s="130">
        <v>6.42</v>
      </c>
      <c r="B43">
        <v>0.25</v>
      </c>
    </row>
    <row r="44" spans="1:2" x14ac:dyDescent="0.25">
      <c r="A44" s="130">
        <v>6.43</v>
      </c>
      <c r="B44">
        <v>0.25</v>
      </c>
    </row>
    <row r="45" spans="1:2" x14ac:dyDescent="0.25">
      <c r="A45" s="130">
        <v>6.44</v>
      </c>
      <c r="B45">
        <v>0.25</v>
      </c>
    </row>
    <row r="46" spans="1:2" x14ac:dyDescent="0.25">
      <c r="A46" s="130">
        <v>6.45</v>
      </c>
      <c r="B46">
        <v>0.25</v>
      </c>
    </row>
    <row r="47" spans="1:2" x14ac:dyDescent="0.25">
      <c r="A47" s="130">
        <v>6.46</v>
      </c>
      <c r="B47">
        <v>0.25</v>
      </c>
    </row>
    <row r="48" spans="1:2" x14ac:dyDescent="0.25">
      <c r="A48" s="130">
        <v>6.47</v>
      </c>
      <c r="B48">
        <v>0.25</v>
      </c>
    </row>
    <row r="49" spans="1:2" x14ac:dyDescent="0.25">
      <c r="A49" s="130">
        <v>6.48</v>
      </c>
      <c r="B49">
        <v>0.25</v>
      </c>
    </row>
    <row r="50" spans="1:2" x14ac:dyDescent="0.25">
      <c r="A50" s="130">
        <v>6.49</v>
      </c>
      <c r="B50">
        <v>0.25</v>
      </c>
    </row>
    <row r="51" spans="1:2" x14ac:dyDescent="0.25">
      <c r="A51" s="130">
        <v>6.5</v>
      </c>
      <c r="B51">
        <v>0.25</v>
      </c>
    </row>
    <row r="52" spans="1:2" x14ac:dyDescent="0.25">
      <c r="A52" s="130">
        <v>6.51</v>
      </c>
      <c r="B52">
        <v>0.25</v>
      </c>
    </row>
    <row r="53" spans="1:2" x14ac:dyDescent="0.25">
      <c r="A53" s="130">
        <v>6.52</v>
      </c>
      <c r="B53">
        <v>0.25</v>
      </c>
    </row>
    <row r="54" spans="1:2" x14ac:dyDescent="0.25">
      <c r="A54" s="130">
        <v>6.53</v>
      </c>
      <c r="B54">
        <v>0.25</v>
      </c>
    </row>
    <row r="55" spans="1:2" x14ac:dyDescent="0.25">
      <c r="A55" s="130">
        <v>6.54</v>
      </c>
      <c r="B55">
        <v>0.25</v>
      </c>
    </row>
    <row r="56" spans="1:2" x14ac:dyDescent="0.25">
      <c r="A56" s="130">
        <v>6.55</v>
      </c>
      <c r="B56">
        <v>0.25</v>
      </c>
    </row>
    <row r="57" spans="1:2" x14ac:dyDescent="0.25">
      <c r="A57" s="130">
        <v>6.56</v>
      </c>
      <c r="B57">
        <v>0.25</v>
      </c>
    </row>
    <row r="58" spans="1:2" x14ac:dyDescent="0.25">
      <c r="A58" s="130">
        <v>6.57</v>
      </c>
      <c r="B58">
        <v>0.25</v>
      </c>
    </row>
    <row r="59" spans="1:2" x14ac:dyDescent="0.25">
      <c r="A59" s="130">
        <v>6.58</v>
      </c>
      <c r="B59">
        <v>0.25</v>
      </c>
    </row>
    <row r="60" spans="1:2" x14ac:dyDescent="0.25">
      <c r="A60" s="130">
        <v>6.59</v>
      </c>
      <c r="B60">
        <v>0.25</v>
      </c>
    </row>
    <row r="61" spans="1:2" x14ac:dyDescent="0.25">
      <c r="A61" s="130">
        <v>6.6</v>
      </c>
      <c r="B61">
        <v>0.25</v>
      </c>
    </row>
    <row r="62" spans="1:2" x14ac:dyDescent="0.25">
      <c r="A62" s="130">
        <v>6.61</v>
      </c>
      <c r="B62">
        <v>0.25</v>
      </c>
    </row>
    <row r="63" spans="1:2" x14ac:dyDescent="0.25">
      <c r="A63" s="130">
        <v>6.62</v>
      </c>
      <c r="B63">
        <v>0.25</v>
      </c>
    </row>
    <row r="64" spans="1:2" x14ac:dyDescent="0.25">
      <c r="A64" s="130">
        <v>6.63</v>
      </c>
      <c r="B64">
        <v>0.25</v>
      </c>
    </row>
    <row r="65" spans="1:2" x14ac:dyDescent="0.25">
      <c r="A65" s="130">
        <v>6.64</v>
      </c>
      <c r="B65">
        <v>0.25</v>
      </c>
    </row>
    <row r="66" spans="1:2" x14ac:dyDescent="0.25">
      <c r="A66" s="130">
        <v>6.65</v>
      </c>
      <c r="B66">
        <v>0.25</v>
      </c>
    </row>
    <row r="67" spans="1:2" x14ac:dyDescent="0.25">
      <c r="A67" s="130">
        <v>6.66</v>
      </c>
      <c r="B67">
        <v>0.25</v>
      </c>
    </row>
    <row r="68" spans="1:2" x14ac:dyDescent="0.25">
      <c r="A68" s="130">
        <v>6.67</v>
      </c>
      <c r="B68">
        <v>0.25</v>
      </c>
    </row>
    <row r="69" spans="1:2" x14ac:dyDescent="0.25">
      <c r="A69" s="130">
        <v>6.68</v>
      </c>
      <c r="B69">
        <v>0.25</v>
      </c>
    </row>
    <row r="70" spans="1:2" x14ac:dyDescent="0.25">
      <c r="A70" s="130">
        <v>6.69</v>
      </c>
      <c r="B70">
        <v>0.25</v>
      </c>
    </row>
    <row r="71" spans="1:2" x14ac:dyDescent="0.25">
      <c r="A71" s="130">
        <v>6.7</v>
      </c>
      <c r="B71">
        <v>0.25</v>
      </c>
    </row>
    <row r="72" spans="1:2" x14ac:dyDescent="0.25">
      <c r="A72" s="130">
        <v>6.71</v>
      </c>
      <c r="B72">
        <v>0.25</v>
      </c>
    </row>
    <row r="73" spans="1:2" x14ac:dyDescent="0.25">
      <c r="A73" s="130">
        <v>6.72</v>
      </c>
      <c r="B73">
        <v>0.25</v>
      </c>
    </row>
    <row r="74" spans="1:2" x14ac:dyDescent="0.25">
      <c r="A74" s="130">
        <v>6.73</v>
      </c>
      <c r="B74">
        <v>0.25</v>
      </c>
    </row>
    <row r="75" spans="1:2" x14ac:dyDescent="0.25">
      <c r="A75" s="130">
        <v>6.74</v>
      </c>
      <c r="B75">
        <v>0.25</v>
      </c>
    </row>
    <row r="76" spans="1:2" x14ac:dyDescent="0.25">
      <c r="A76" s="130">
        <v>6.75</v>
      </c>
      <c r="B76">
        <v>0.25</v>
      </c>
    </row>
    <row r="77" spans="1:2" x14ac:dyDescent="0.25">
      <c r="A77" s="130">
        <v>6.76</v>
      </c>
      <c r="B77">
        <v>0.25</v>
      </c>
    </row>
    <row r="78" spans="1:2" x14ac:dyDescent="0.25">
      <c r="A78" s="130">
        <v>6.77</v>
      </c>
      <c r="B78">
        <v>0.25</v>
      </c>
    </row>
    <row r="79" spans="1:2" x14ac:dyDescent="0.25">
      <c r="A79" s="130">
        <v>6.78</v>
      </c>
      <c r="B79">
        <v>0.25</v>
      </c>
    </row>
    <row r="80" spans="1:2" x14ac:dyDescent="0.25">
      <c r="A80" s="130">
        <v>6.79</v>
      </c>
      <c r="B80">
        <v>0.25</v>
      </c>
    </row>
    <row r="81" spans="1:2" x14ac:dyDescent="0.25">
      <c r="A81" s="130">
        <v>6.8</v>
      </c>
      <c r="B81">
        <v>0.25</v>
      </c>
    </row>
    <row r="82" spans="1:2" x14ac:dyDescent="0.25">
      <c r="A82" s="130">
        <v>6.81</v>
      </c>
      <c r="B82">
        <v>0.25</v>
      </c>
    </row>
    <row r="83" spans="1:2" x14ac:dyDescent="0.25">
      <c r="A83" s="130">
        <v>6.82</v>
      </c>
      <c r="B83">
        <v>0.25</v>
      </c>
    </row>
    <row r="84" spans="1:2" x14ac:dyDescent="0.25">
      <c r="A84" s="130">
        <v>6.83</v>
      </c>
      <c r="B84">
        <v>0.25</v>
      </c>
    </row>
    <row r="85" spans="1:2" x14ac:dyDescent="0.25">
      <c r="A85" s="130">
        <v>6.84</v>
      </c>
      <c r="B85">
        <v>0.25</v>
      </c>
    </row>
    <row r="86" spans="1:2" x14ac:dyDescent="0.25">
      <c r="A86" s="130">
        <v>6.85</v>
      </c>
      <c r="B86">
        <v>0.25</v>
      </c>
    </row>
    <row r="87" spans="1:2" x14ac:dyDescent="0.25">
      <c r="A87" s="130">
        <v>6.86</v>
      </c>
      <c r="B87">
        <v>0.25</v>
      </c>
    </row>
    <row r="88" spans="1:2" x14ac:dyDescent="0.25">
      <c r="A88" s="130">
        <v>6.87</v>
      </c>
      <c r="B88">
        <v>0.25</v>
      </c>
    </row>
    <row r="89" spans="1:2" x14ac:dyDescent="0.25">
      <c r="A89" s="130">
        <v>6.88</v>
      </c>
      <c r="B89">
        <v>0.25</v>
      </c>
    </row>
    <row r="90" spans="1:2" x14ac:dyDescent="0.25">
      <c r="A90" s="130">
        <v>6.89</v>
      </c>
      <c r="B90">
        <v>0.25</v>
      </c>
    </row>
    <row r="91" spans="1:2" x14ac:dyDescent="0.25">
      <c r="A91" s="130">
        <v>6.9</v>
      </c>
      <c r="B91">
        <v>0.25</v>
      </c>
    </row>
    <row r="92" spans="1:2" x14ac:dyDescent="0.25">
      <c r="A92" s="130">
        <v>6.91</v>
      </c>
      <c r="B92">
        <v>0.25</v>
      </c>
    </row>
    <row r="93" spans="1:2" x14ac:dyDescent="0.25">
      <c r="A93" s="130">
        <v>6.92</v>
      </c>
      <c r="B93">
        <v>0.25</v>
      </c>
    </row>
    <row r="94" spans="1:2" x14ac:dyDescent="0.25">
      <c r="A94" s="130">
        <v>6.93</v>
      </c>
      <c r="B94">
        <v>0.25</v>
      </c>
    </row>
    <row r="95" spans="1:2" x14ac:dyDescent="0.25">
      <c r="A95" s="130">
        <v>6.94</v>
      </c>
      <c r="B95">
        <v>0.25</v>
      </c>
    </row>
    <row r="96" spans="1:2" x14ac:dyDescent="0.25">
      <c r="A96" s="130">
        <v>6.95</v>
      </c>
      <c r="B96">
        <v>0.25</v>
      </c>
    </row>
    <row r="97" spans="1:2" x14ac:dyDescent="0.25">
      <c r="A97" s="130">
        <v>6.96</v>
      </c>
      <c r="B97">
        <v>0.25</v>
      </c>
    </row>
    <row r="98" spans="1:2" x14ac:dyDescent="0.25">
      <c r="A98" s="130">
        <v>6.97</v>
      </c>
      <c r="B98">
        <v>0.25</v>
      </c>
    </row>
    <row r="99" spans="1:2" x14ac:dyDescent="0.25">
      <c r="A99" s="130">
        <v>6.98</v>
      </c>
      <c r="B99">
        <v>0.25</v>
      </c>
    </row>
    <row r="100" spans="1:2" x14ac:dyDescent="0.25">
      <c r="A100" s="130">
        <v>6.99</v>
      </c>
      <c r="B100">
        <v>0.25</v>
      </c>
    </row>
    <row r="101" spans="1:2" x14ac:dyDescent="0.25">
      <c r="A101" s="130">
        <v>7</v>
      </c>
      <c r="B101">
        <v>0.25</v>
      </c>
    </row>
    <row r="102" spans="1:2" x14ac:dyDescent="0.25">
      <c r="A102" s="130">
        <v>7</v>
      </c>
      <c r="B102" s="119">
        <v>0</v>
      </c>
    </row>
    <row r="103" spans="1:2" x14ac:dyDescent="0.25">
      <c r="A103" s="130">
        <v>7</v>
      </c>
      <c r="B103">
        <v>-0.25</v>
      </c>
    </row>
  </sheetData>
  <mergeCells count="3">
    <mergeCell ref="G1:I1"/>
    <mergeCell ref="K1:M1"/>
    <mergeCell ref="O1:Q1"/>
  </mergeCells>
  <pageMargins left="0.511811024" right="0.511811024" top="0.78740157499999996" bottom="0.78740157499999996" header="0.31496062000000002" footer="0.31496062000000002"/>
  <drawing r:id="rId1"/>
  <tableParts count="4">
    <tablePart r:id="rId2"/>
    <tablePart r:id="rId3"/>
    <tablePart r:id="rId4"/>
    <tablePart r:id="rId5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0">
    <tabColor theme="9" tint="-0.249977111117893"/>
  </sheetPr>
  <dimension ref="A1:D13"/>
  <sheetViews>
    <sheetView showGridLines="0" workbookViewId="0">
      <selection activeCell="D2" sqref="D2"/>
    </sheetView>
  </sheetViews>
  <sheetFormatPr defaultRowHeight="15" x14ac:dyDescent="0.25"/>
  <cols>
    <col min="2" max="2" width="19.5703125" customWidth="1"/>
    <col min="3" max="3" width="14" customWidth="1"/>
    <col min="4" max="4" width="26" customWidth="1"/>
  </cols>
  <sheetData>
    <row r="1" spans="1:4" ht="15.75" thickBot="1" x14ac:dyDescent="0.3">
      <c r="A1" t="s">
        <v>186</v>
      </c>
      <c r="B1" t="s">
        <v>256</v>
      </c>
      <c r="C1" t="s">
        <v>187</v>
      </c>
      <c r="D1" t="s">
        <v>188</v>
      </c>
    </row>
    <row r="2" spans="1:4" ht="15.75" thickTop="1" x14ac:dyDescent="0.25">
      <c r="A2">
        <v>2008</v>
      </c>
      <c r="B2" s="134">
        <v>208111</v>
      </c>
      <c r="C2" s="133">
        <v>196942.63248991384</v>
      </c>
      <c r="D2" s="138"/>
    </row>
    <row r="3" spans="1:4" x14ac:dyDescent="0.25">
      <c r="A3">
        <v>2009</v>
      </c>
      <c r="B3" s="134">
        <v>898453</v>
      </c>
      <c r="C3" s="133">
        <v>104627.76329709077</v>
      </c>
      <c r="D3" s="139"/>
    </row>
    <row r="4" spans="1:4" x14ac:dyDescent="0.25">
      <c r="A4">
        <v>2010</v>
      </c>
      <c r="B4" s="134">
        <v>266726</v>
      </c>
      <c r="C4" s="133">
        <v>147774.65984112519</v>
      </c>
      <c r="D4" s="139"/>
    </row>
    <row r="5" spans="1:4" x14ac:dyDescent="0.25">
      <c r="A5">
        <v>2011</v>
      </c>
      <c r="B5" s="134">
        <v>628117</v>
      </c>
      <c r="C5" s="133">
        <v>536631.63573722483</v>
      </c>
      <c r="D5" s="139"/>
    </row>
    <row r="6" spans="1:4" x14ac:dyDescent="0.25">
      <c r="A6">
        <v>2012</v>
      </c>
      <c r="B6" s="134">
        <v>118923</v>
      </c>
      <c r="C6" s="133">
        <v>20138.325672294599</v>
      </c>
      <c r="D6" s="139"/>
    </row>
    <row r="7" spans="1:4" x14ac:dyDescent="0.25">
      <c r="A7">
        <v>2013</v>
      </c>
      <c r="B7" s="134">
        <v>197505</v>
      </c>
      <c r="C7" s="133">
        <v>27628.26246167568</v>
      </c>
      <c r="D7" s="139"/>
    </row>
    <row r="8" spans="1:4" x14ac:dyDescent="0.25">
      <c r="A8">
        <v>2014</v>
      </c>
      <c r="B8" s="134">
        <v>595422</v>
      </c>
      <c r="C8" s="133">
        <v>2241.9503853045171</v>
      </c>
      <c r="D8" s="139"/>
    </row>
    <row r="9" spans="1:4" x14ac:dyDescent="0.25">
      <c r="A9">
        <v>2015</v>
      </c>
      <c r="B9" s="134">
        <v>812785</v>
      </c>
      <c r="C9" s="133">
        <v>617927.68185632466</v>
      </c>
      <c r="D9" s="139"/>
    </row>
    <row r="10" spans="1:4" ht="15.75" thickBot="1" x14ac:dyDescent="0.3">
      <c r="A10">
        <v>2016</v>
      </c>
      <c r="B10" s="134">
        <v>859228</v>
      </c>
      <c r="C10" s="133">
        <v>390176.07195252029</v>
      </c>
      <c r="D10" s="140"/>
    </row>
    <row r="11" spans="1:4" ht="15.75" thickTop="1" x14ac:dyDescent="0.25"/>
    <row r="12" spans="1:4" x14ac:dyDescent="0.25">
      <c r="A12" t="s">
        <v>185</v>
      </c>
    </row>
    <row r="13" spans="1:4" x14ac:dyDescent="0.25">
      <c r="A13">
        <v>0.5</v>
      </c>
    </row>
  </sheetData>
  <sortState ref="A2:E9">
    <sortCondition ref="A2"/>
  </sortState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1">
    <tabColor theme="9" tint="-0.249977111117893"/>
  </sheetPr>
  <dimension ref="A1:H12"/>
  <sheetViews>
    <sheetView showGridLines="0" workbookViewId="0">
      <selection activeCell="B2" sqref="B2"/>
    </sheetView>
  </sheetViews>
  <sheetFormatPr defaultRowHeight="15" x14ac:dyDescent="0.25"/>
  <cols>
    <col min="1" max="1" width="16.85546875" bestFit="1" customWidth="1"/>
    <col min="2" max="2" width="22" bestFit="1" customWidth="1"/>
  </cols>
  <sheetData>
    <row r="1" spans="1:8" x14ac:dyDescent="0.25">
      <c r="A1" t="s">
        <v>182</v>
      </c>
      <c r="B1" t="s">
        <v>183</v>
      </c>
    </row>
    <row r="2" spans="1:8" x14ac:dyDescent="0.25">
      <c r="A2" s="130">
        <v>6565.89</v>
      </c>
      <c r="H2" s="132"/>
    </row>
    <row r="3" spans="1:8" x14ac:dyDescent="0.25">
      <c r="A3" s="130">
        <v>8920.1200000000008</v>
      </c>
    </row>
    <row r="4" spans="1:8" x14ac:dyDescent="0.25">
      <c r="A4" s="130">
        <v>5276.86</v>
      </c>
    </row>
    <row r="5" spans="1:8" x14ac:dyDescent="0.25">
      <c r="A5" s="130">
        <v>4309.16</v>
      </c>
    </row>
    <row r="6" spans="1:8" x14ac:dyDescent="0.25">
      <c r="A6" s="130">
        <v>6774.75</v>
      </c>
    </row>
    <row r="7" spans="1:8" x14ac:dyDescent="0.25">
      <c r="A7" s="130">
        <v>5968.97</v>
      </c>
    </row>
    <row r="8" spans="1:8" x14ac:dyDescent="0.25">
      <c r="A8" s="130">
        <v>6891.95</v>
      </c>
    </row>
    <row r="9" spans="1:8" x14ac:dyDescent="0.25">
      <c r="A9" s="130">
        <v>1138.53</v>
      </c>
    </row>
    <row r="11" spans="1:8" x14ac:dyDescent="0.25">
      <c r="A11" t="s">
        <v>184</v>
      </c>
      <c r="B11" t="s">
        <v>185</v>
      </c>
    </row>
    <row r="12" spans="1:8" x14ac:dyDescent="0.25">
      <c r="A12">
        <v>25.4</v>
      </c>
      <c r="B12" s="113">
        <v>0.125</v>
      </c>
    </row>
  </sheetData>
  <pageMargins left="0.511811024" right="0.511811024" top="0.78740157499999996" bottom="0.78740157499999996" header="0.31496062000000002" footer="0.31496062000000002"/>
  <drawing r:id="rId1"/>
  <tableParts count="3">
    <tablePart r:id="rId2"/>
    <tablePart r:id="rId3"/>
    <tablePart r:id="rId4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2">
    <tabColor theme="1"/>
  </sheetPr>
  <dimension ref="A1"/>
  <sheetViews>
    <sheetView showGridLines="0" showRowColHeaders="0" workbookViewId="0"/>
  </sheetViews>
  <sheetFormatPr defaultColWidth="9.140625" defaultRowHeight="15" x14ac:dyDescent="0.25"/>
  <cols>
    <col min="1" max="20" width="9.140625" style="305" customWidth="1"/>
    <col min="21" max="16384" width="9.140625" style="305"/>
  </cols>
  <sheetData/>
  <pageMargins left="0.511811024" right="0.511811024" top="0.78740157499999996" bottom="0.78740157499999996" header="0.31496062000000002" footer="0.31496062000000002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3">
    <tabColor rgb="FFFFC000"/>
  </sheetPr>
  <dimension ref="A1"/>
  <sheetViews>
    <sheetView showGridLines="0" showRowColHeaders="0" workbookViewId="0"/>
  </sheetViews>
  <sheetFormatPr defaultColWidth="9.140625" defaultRowHeight="15" x14ac:dyDescent="0.25"/>
  <cols>
    <col min="1" max="20" width="9.140625" style="306" customWidth="1"/>
    <col min="21" max="16384" width="9.140625" style="306"/>
  </cols>
  <sheetData/>
  <pageMargins left="0.511811024" right="0.511811024" top="0.78740157499999996" bottom="0.78740157499999996" header="0.31496062000000002" footer="0.31496062000000002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4">
    <tabColor rgb="FF002060"/>
  </sheetPr>
  <dimension ref="A1:R27"/>
  <sheetViews>
    <sheetView showGridLines="0" workbookViewId="0">
      <selection activeCell="E3" sqref="E3"/>
    </sheetView>
  </sheetViews>
  <sheetFormatPr defaultRowHeight="15" x14ac:dyDescent="0.25"/>
  <cols>
    <col min="1" max="1" width="19.5703125" customWidth="1"/>
    <col min="2" max="2" width="14.5703125" customWidth="1"/>
    <col min="3" max="3" width="2.7109375" customWidth="1"/>
    <col min="4" max="4" width="12.140625" bestFit="1" customWidth="1"/>
    <col min="5" max="5" width="9.85546875" bestFit="1" customWidth="1"/>
    <col min="14" max="14" width="2.7109375" customWidth="1"/>
    <col min="15" max="15" width="17.28515625" bestFit="1" customWidth="1"/>
    <col min="16" max="16" width="8.140625" bestFit="1" customWidth="1"/>
    <col min="17" max="18" width="14.85546875" bestFit="1" customWidth="1"/>
  </cols>
  <sheetData>
    <row r="1" spans="1:18" x14ac:dyDescent="0.25">
      <c r="A1" t="s">
        <v>80</v>
      </c>
      <c r="B1" t="s">
        <v>127</v>
      </c>
      <c r="D1" s="549" t="s">
        <v>189</v>
      </c>
      <c r="E1" s="549"/>
      <c r="O1" s="549" t="s">
        <v>200</v>
      </c>
      <c r="P1" s="549"/>
      <c r="Q1" s="549"/>
      <c r="R1" s="549"/>
    </row>
    <row r="2" spans="1:18" x14ac:dyDescent="0.25">
      <c r="A2" t="s">
        <v>190</v>
      </c>
      <c r="B2" s="119">
        <v>8432</v>
      </c>
      <c r="D2" t="s">
        <v>191</v>
      </c>
      <c r="E2" s="325" t="s">
        <v>181</v>
      </c>
      <c r="O2" t="s">
        <v>80</v>
      </c>
      <c r="P2" t="s">
        <v>127</v>
      </c>
      <c r="Q2" s="325" t="s">
        <v>201</v>
      </c>
      <c r="R2" s="325" t="s">
        <v>202</v>
      </c>
    </row>
    <row r="3" spans="1:18" x14ac:dyDescent="0.25">
      <c r="A3" t="s">
        <v>192</v>
      </c>
      <c r="B3" s="119">
        <v>7333</v>
      </c>
      <c r="D3">
        <v>1</v>
      </c>
      <c r="E3" s="119"/>
      <c r="O3" t="s">
        <v>190</v>
      </c>
      <c r="P3" s="119">
        <v>9749.27</v>
      </c>
      <c r="Q3" s="142"/>
      <c r="R3" s="143"/>
    </row>
    <row r="4" spans="1:18" x14ac:dyDescent="0.25">
      <c r="A4" t="s">
        <v>174</v>
      </c>
      <c r="B4" s="119">
        <v>7638</v>
      </c>
      <c r="D4">
        <v>2</v>
      </c>
      <c r="E4" s="119"/>
      <c r="O4" t="s">
        <v>192</v>
      </c>
      <c r="P4" s="119">
        <v>7397.54</v>
      </c>
      <c r="Q4" s="142"/>
      <c r="R4" s="143"/>
    </row>
    <row r="5" spans="1:18" x14ac:dyDescent="0.25">
      <c r="A5" s="141" t="s">
        <v>175</v>
      </c>
      <c r="B5" s="119">
        <v>4841</v>
      </c>
      <c r="D5">
        <v>3</v>
      </c>
      <c r="E5" s="119"/>
      <c r="O5" t="s">
        <v>174</v>
      </c>
      <c r="P5" s="119">
        <v>9373.32</v>
      </c>
      <c r="Q5" s="142"/>
      <c r="R5" s="143"/>
    </row>
    <row r="6" spans="1:18" x14ac:dyDescent="0.25">
      <c r="A6" t="s">
        <v>173</v>
      </c>
      <c r="B6" s="119">
        <v>9206</v>
      </c>
      <c r="D6">
        <v>4</v>
      </c>
      <c r="E6" s="119"/>
      <c r="O6" s="141" t="s">
        <v>175</v>
      </c>
      <c r="P6" s="119">
        <v>8811.25</v>
      </c>
      <c r="Q6" s="142"/>
      <c r="R6" s="143"/>
    </row>
    <row r="7" spans="1:18" x14ac:dyDescent="0.25">
      <c r="A7" s="141" t="s">
        <v>116</v>
      </c>
      <c r="B7" s="119">
        <v>7808</v>
      </c>
      <c r="D7">
        <v>5</v>
      </c>
      <c r="E7" s="119"/>
      <c r="O7" t="s">
        <v>173</v>
      </c>
      <c r="P7" s="119">
        <v>8608.4699999999993</v>
      </c>
      <c r="Q7" s="142"/>
      <c r="R7" s="143"/>
    </row>
    <row r="8" spans="1:18" x14ac:dyDescent="0.25">
      <c r="A8" s="141" t="s">
        <v>193</v>
      </c>
      <c r="B8" s="119">
        <v>7058</v>
      </c>
      <c r="E8" s="119"/>
      <c r="O8" s="141" t="s">
        <v>116</v>
      </c>
      <c r="P8" s="119">
        <v>5745.35</v>
      </c>
      <c r="Q8" s="142"/>
      <c r="R8" s="143"/>
    </row>
    <row r="9" spans="1:18" x14ac:dyDescent="0.25">
      <c r="A9" t="s">
        <v>120</v>
      </c>
      <c r="B9" s="119">
        <v>1661</v>
      </c>
      <c r="D9" s="549" t="s">
        <v>194</v>
      </c>
      <c r="E9" s="549"/>
      <c r="O9" s="141" t="s">
        <v>193</v>
      </c>
      <c r="P9" s="119">
        <v>6814.09</v>
      </c>
      <c r="Q9" s="142"/>
      <c r="R9" s="143"/>
    </row>
    <row r="10" spans="1:18" x14ac:dyDescent="0.25">
      <c r="A10" t="s">
        <v>195</v>
      </c>
      <c r="B10" s="119">
        <v>1255</v>
      </c>
      <c r="D10" t="s">
        <v>191</v>
      </c>
      <c r="E10" s="325" t="s">
        <v>181</v>
      </c>
      <c r="O10" t="s">
        <v>120</v>
      </c>
      <c r="P10" s="119">
        <v>1814.36</v>
      </c>
      <c r="Q10" s="142"/>
      <c r="R10" s="143"/>
    </row>
    <row r="11" spans="1:18" x14ac:dyDescent="0.25">
      <c r="A11" s="141" t="s">
        <v>124</v>
      </c>
      <c r="B11" s="119">
        <v>4144</v>
      </c>
      <c r="D11">
        <v>1</v>
      </c>
      <c r="E11" s="119"/>
      <c r="O11" t="s">
        <v>195</v>
      </c>
      <c r="P11" s="119">
        <v>3552.75</v>
      </c>
      <c r="Q11" s="142"/>
      <c r="R11" s="143"/>
    </row>
    <row r="12" spans="1:18" x14ac:dyDescent="0.25">
      <c r="A12" t="s">
        <v>196</v>
      </c>
      <c r="B12" s="119">
        <v>7152</v>
      </c>
      <c r="D12">
        <v>2</v>
      </c>
      <c r="E12" s="119"/>
      <c r="O12" s="141" t="s">
        <v>124</v>
      </c>
      <c r="P12" s="119">
        <v>8608.4699999999993</v>
      </c>
      <c r="Q12" s="142"/>
      <c r="R12" s="143"/>
    </row>
    <row r="13" spans="1:18" x14ac:dyDescent="0.25">
      <c r="A13" t="s">
        <v>170</v>
      </c>
      <c r="B13" s="119">
        <v>1431</v>
      </c>
      <c r="D13">
        <v>3</v>
      </c>
      <c r="E13" s="119"/>
      <c r="O13" t="s">
        <v>196</v>
      </c>
      <c r="P13" s="119">
        <v>1412.93</v>
      </c>
      <c r="Q13" s="142"/>
      <c r="R13" s="143"/>
    </row>
    <row r="14" spans="1:18" x14ac:dyDescent="0.25">
      <c r="A14" s="141" t="s">
        <v>168</v>
      </c>
      <c r="B14" s="119">
        <v>4775</v>
      </c>
      <c r="D14">
        <v>4</v>
      </c>
      <c r="E14" s="119"/>
      <c r="O14" t="s">
        <v>170</v>
      </c>
      <c r="P14" s="119">
        <v>9749.27</v>
      </c>
      <c r="Q14" s="142"/>
      <c r="R14" s="143"/>
    </row>
    <row r="15" spans="1:18" x14ac:dyDescent="0.25">
      <c r="A15" t="s">
        <v>119</v>
      </c>
      <c r="B15" s="119">
        <v>3394</v>
      </c>
      <c r="D15">
        <v>5</v>
      </c>
      <c r="E15" s="119"/>
      <c r="O15" s="141" t="s">
        <v>168</v>
      </c>
      <c r="P15" s="119">
        <v>8334.75</v>
      </c>
      <c r="Q15" s="142"/>
      <c r="R15" s="143"/>
    </row>
    <row r="16" spans="1:18" x14ac:dyDescent="0.25">
      <c r="A16" t="s">
        <v>169</v>
      </c>
      <c r="B16" s="119">
        <v>9918</v>
      </c>
      <c r="O16" t="s">
        <v>119</v>
      </c>
      <c r="P16" s="119">
        <v>3125.47</v>
      </c>
      <c r="Q16" s="142"/>
      <c r="R16" s="143"/>
    </row>
    <row r="17" spans="1:18" x14ac:dyDescent="0.25">
      <c r="A17" t="s">
        <v>197</v>
      </c>
      <c r="B17" s="119">
        <v>6752</v>
      </c>
      <c r="O17" t="s">
        <v>169</v>
      </c>
      <c r="P17" s="119">
        <v>2393.73</v>
      </c>
      <c r="Q17" s="142"/>
      <c r="R17" s="143"/>
    </row>
    <row r="18" spans="1:18" x14ac:dyDescent="0.25">
      <c r="A18" s="141" t="s">
        <v>118</v>
      </c>
      <c r="B18" s="119">
        <v>3646</v>
      </c>
      <c r="O18" t="s">
        <v>197</v>
      </c>
      <c r="P18" s="119">
        <v>9223.89</v>
      </c>
      <c r="Q18" s="142"/>
      <c r="R18" s="143"/>
    </row>
    <row r="19" spans="1:18" x14ac:dyDescent="0.25">
      <c r="A19" t="s">
        <v>171</v>
      </c>
      <c r="B19" s="119">
        <v>7213</v>
      </c>
      <c r="O19" s="141" t="s">
        <v>118</v>
      </c>
      <c r="P19" s="119">
        <v>4895.1899999999996</v>
      </c>
      <c r="Q19" s="142"/>
      <c r="R19" s="143"/>
    </row>
    <row r="20" spans="1:18" x14ac:dyDescent="0.25">
      <c r="A20" t="s">
        <v>121</v>
      </c>
      <c r="B20" s="119">
        <v>6288</v>
      </c>
      <c r="O20" t="s">
        <v>171</v>
      </c>
      <c r="P20" s="119">
        <v>6913.92</v>
      </c>
      <c r="Q20" s="142"/>
      <c r="R20" s="143"/>
    </row>
    <row r="21" spans="1:18" x14ac:dyDescent="0.25">
      <c r="A21" t="s">
        <v>117</v>
      </c>
      <c r="B21" s="119">
        <v>2589</v>
      </c>
      <c r="O21" t="s">
        <v>121</v>
      </c>
      <c r="P21" s="119">
        <v>2606.33</v>
      </c>
      <c r="Q21" s="142"/>
      <c r="R21" s="143"/>
    </row>
    <row r="22" spans="1:18" x14ac:dyDescent="0.25">
      <c r="A22" s="141" t="s">
        <v>172</v>
      </c>
      <c r="B22" s="119">
        <v>3892</v>
      </c>
      <c r="O22" t="s">
        <v>117</v>
      </c>
      <c r="P22" s="119">
        <v>9363.89</v>
      </c>
      <c r="Q22" s="142"/>
      <c r="R22" s="143"/>
    </row>
    <row r="23" spans="1:18" x14ac:dyDescent="0.25">
      <c r="A23" t="s">
        <v>198</v>
      </c>
      <c r="B23" s="119">
        <v>4354</v>
      </c>
      <c r="O23" s="141" t="s">
        <v>172</v>
      </c>
      <c r="P23" s="119">
        <v>9363.89</v>
      </c>
      <c r="Q23" s="142"/>
      <c r="R23" s="143"/>
    </row>
    <row r="24" spans="1:18" x14ac:dyDescent="0.25">
      <c r="A24" t="s">
        <v>122</v>
      </c>
      <c r="B24" s="119">
        <v>6681</v>
      </c>
      <c r="O24" t="s">
        <v>198</v>
      </c>
      <c r="P24" s="119">
        <v>9363.89</v>
      </c>
      <c r="Q24" s="142"/>
      <c r="R24" s="143"/>
    </row>
    <row r="25" spans="1:18" x14ac:dyDescent="0.25">
      <c r="A25" t="s">
        <v>123</v>
      </c>
      <c r="B25" s="119">
        <v>6439</v>
      </c>
      <c r="O25" t="s">
        <v>122</v>
      </c>
      <c r="P25" s="119">
        <v>3125.47</v>
      </c>
      <c r="Q25" s="144"/>
      <c r="R25" s="143"/>
    </row>
    <row r="26" spans="1:18" x14ac:dyDescent="0.25">
      <c r="A26" t="s">
        <v>199</v>
      </c>
      <c r="B26" s="119">
        <v>6664</v>
      </c>
      <c r="O26" t="s">
        <v>123</v>
      </c>
      <c r="P26" s="119">
        <v>2393.73</v>
      </c>
      <c r="Q26" s="144"/>
      <c r="R26" s="143"/>
    </row>
    <row r="27" spans="1:18" x14ac:dyDescent="0.25">
      <c r="O27" t="s">
        <v>199</v>
      </c>
      <c r="P27" s="119">
        <v>9223.89</v>
      </c>
      <c r="Q27" s="144"/>
      <c r="R27" s="143"/>
    </row>
  </sheetData>
  <mergeCells count="3">
    <mergeCell ref="D1:E1"/>
    <mergeCell ref="D9:E9"/>
    <mergeCell ref="O1:R1"/>
  </mergeCells>
  <pageMargins left="0.511811024" right="0.511811024" top="0.78740157499999996" bottom="0.78740157499999996" header="0.31496062000000002" footer="0.31496062000000002"/>
  <drawing r:id="rId1"/>
  <tableParts count="4">
    <tablePart r:id="rId2"/>
    <tablePart r:id="rId3"/>
    <tablePart r:id="rId4"/>
    <tablePart r:id="rId5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9">
    <tabColor theme="9" tint="-0.249977111117893"/>
  </sheetPr>
  <dimension ref="A1:I29"/>
  <sheetViews>
    <sheetView showGridLines="0" workbookViewId="0">
      <selection activeCell="H2" sqref="H2"/>
    </sheetView>
  </sheetViews>
  <sheetFormatPr defaultRowHeight="15" x14ac:dyDescent="0.25"/>
  <cols>
    <col min="1" max="1" width="10.7109375" bestFit="1" customWidth="1"/>
    <col min="2" max="2" width="11.85546875" bestFit="1" customWidth="1"/>
    <col min="3" max="3" width="20.5703125" bestFit="1" customWidth="1"/>
    <col min="4" max="4" width="9.42578125" bestFit="1" customWidth="1"/>
    <col min="5" max="5" width="17" customWidth="1"/>
    <col min="6" max="6" width="3.7109375" customWidth="1"/>
    <col min="7" max="7" width="10" bestFit="1" customWidth="1"/>
    <col min="8" max="8" width="19.140625" customWidth="1"/>
    <col min="9" max="9" width="16.140625" bestFit="1" customWidth="1"/>
  </cols>
  <sheetData>
    <row r="1" spans="1:9" ht="15.75" thickBot="1" x14ac:dyDescent="0.3">
      <c r="A1" t="s">
        <v>203</v>
      </c>
      <c r="B1" t="s">
        <v>204</v>
      </c>
      <c r="C1" t="s">
        <v>205</v>
      </c>
      <c r="D1" t="s">
        <v>206</v>
      </c>
      <c r="E1" t="s">
        <v>191</v>
      </c>
      <c r="G1" t="s">
        <v>191</v>
      </c>
      <c r="H1" t="s">
        <v>206</v>
      </c>
      <c r="I1" t="s">
        <v>205</v>
      </c>
    </row>
    <row r="2" spans="1:9" ht="15.75" thickTop="1" x14ac:dyDescent="0.25">
      <c r="A2" t="s">
        <v>207</v>
      </c>
      <c r="B2" t="s">
        <v>65</v>
      </c>
      <c r="C2" t="s">
        <v>208</v>
      </c>
      <c r="D2">
        <v>70</v>
      </c>
      <c r="E2" s="135"/>
      <c r="G2">
        <v>1</v>
      </c>
      <c r="H2" s="135"/>
      <c r="I2" s="496" t="str">
        <f>IF(ISBLANK(TblPontos[[#This Row],[Pontos]]),"",INDEX(TblPosições[Piloto],MATCH(TblPontos[[#This Row],[Pontos]],TblPosições[Pontos],0)))</f>
        <v/>
      </c>
    </row>
    <row r="3" spans="1:9" x14ac:dyDescent="0.25">
      <c r="A3" t="s">
        <v>207</v>
      </c>
      <c r="B3" t="s">
        <v>209</v>
      </c>
      <c r="C3" t="s">
        <v>210</v>
      </c>
      <c r="D3">
        <v>145</v>
      </c>
      <c r="E3" s="136"/>
      <c r="G3">
        <v>2</v>
      </c>
      <c r="H3" s="136"/>
      <c r="I3" s="496" t="str">
        <f>IF(ISBLANK(TblPontos[[#This Row],[Pontos]]),"",INDEX(TblPosições[Piloto],MATCH(TblPontos[[#This Row],[Pontos]],TblPosições[Pontos],0)))</f>
        <v/>
      </c>
    </row>
    <row r="4" spans="1:9" x14ac:dyDescent="0.25">
      <c r="A4" t="s">
        <v>211</v>
      </c>
      <c r="B4" t="s">
        <v>212</v>
      </c>
      <c r="C4" t="s">
        <v>213</v>
      </c>
      <c r="D4">
        <v>18</v>
      </c>
      <c r="E4" s="136"/>
      <c r="G4">
        <v>3</v>
      </c>
      <c r="H4" s="136"/>
      <c r="I4" s="496" t="str">
        <f>IF(ISBLANK(TblPontos[[#This Row],[Pontos]]),"",INDEX(TblPosições[Piloto],MATCH(TblPontos[[#This Row],[Pontos]],TblPosições[Pontos],0)))</f>
        <v/>
      </c>
    </row>
    <row r="5" spans="1:9" x14ac:dyDescent="0.25">
      <c r="A5" t="s">
        <v>211</v>
      </c>
      <c r="B5" t="s">
        <v>214</v>
      </c>
      <c r="C5" t="s">
        <v>215</v>
      </c>
      <c r="D5">
        <v>8</v>
      </c>
      <c r="E5" s="136"/>
      <c r="G5">
        <v>4</v>
      </c>
      <c r="H5" s="136"/>
      <c r="I5" s="496" t="str">
        <f>IF(ISBLANK(TblPontos[[#This Row],[Pontos]]),"",INDEX(TblPosições[Piloto],MATCH(TblPontos[[#This Row],[Pontos]],TblPosições[Pontos],0)))</f>
        <v/>
      </c>
    </row>
    <row r="6" spans="1:9" x14ac:dyDescent="0.25">
      <c r="A6" t="s">
        <v>216</v>
      </c>
      <c r="B6" t="s">
        <v>217</v>
      </c>
      <c r="C6" t="s">
        <v>218</v>
      </c>
      <c r="D6">
        <v>0</v>
      </c>
      <c r="E6" s="136"/>
      <c r="G6">
        <v>5</v>
      </c>
      <c r="H6" s="136"/>
      <c r="I6" s="496" t="str">
        <f>IF(ISBLANK(TblPontos[[#This Row],[Pontos]]),"",INDEX(TblPosições[Piloto],MATCH(TblPontos[[#This Row],[Pontos]],TblPosições[Pontos],0)))</f>
        <v/>
      </c>
    </row>
    <row r="7" spans="1:9" ht="15.75" thickBot="1" x14ac:dyDescent="0.3">
      <c r="A7" t="s">
        <v>216</v>
      </c>
      <c r="B7" t="s">
        <v>219</v>
      </c>
      <c r="C7" t="s">
        <v>220</v>
      </c>
      <c r="D7">
        <v>0</v>
      </c>
      <c r="E7" s="136"/>
      <c r="G7">
        <v>6</v>
      </c>
      <c r="H7" s="137"/>
      <c r="I7" s="496" t="str">
        <f>IF(ISBLANK(TblPontos[[#This Row],[Pontos]]),"",INDEX(TblPosições[Piloto],MATCH(TblPontos[[#This Row],[Pontos]],TblPosições[Pontos],0)))</f>
        <v/>
      </c>
    </row>
    <row r="8" spans="1:9" ht="15.75" thickTop="1" x14ac:dyDescent="0.25">
      <c r="A8" t="s">
        <v>216</v>
      </c>
      <c r="B8" t="s">
        <v>221</v>
      </c>
      <c r="C8" t="s">
        <v>222</v>
      </c>
      <c r="D8">
        <v>0</v>
      </c>
      <c r="E8" s="136"/>
    </row>
    <row r="9" spans="1:9" x14ac:dyDescent="0.25">
      <c r="A9" t="s">
        <v>223</v>
      </c>
      <c r="B9" t="s">
        <v>224</v>
      </c>
      <c r="C9" t="s">
        <v>225</v>
      </c>
      <c r="D9">
        <v>0</v>
      </c>
      <c r="E9" s="136"/>
    </row>
    <row r="10" spans="1:9" x14ac:dyDescent="0.25">
      <c r="A10" t="s">
        <v>223</v>
      </c>
      <c r="B10" t="s">
        <v>219</v>
      </c>
      <c r="C10" t="s">
        <v>226</v>
      </c>
      <c r="E10" s="136"/>
    </row>
    <row r="11" spans="1:9" x14ac:dyDescent="0.25">
      <c r="A11" t="s">
        <v>223</v>
      </c>
      <c r="B11" t="s">
        <v>221</v>
      </c>
      <c r="C11" t="s">
        <v>227</v>
      </c>
      <c r="D11">
        <v>0</v>
      </c>
      <c r="E11" s="136"/>
    </row>
    <row r="12" spans="1:9" x14ac:dyDescent="0.25">
      <c r="A12" t="s">
        <v>228</v>
      </c>
      <c r="B12" t="s">
        <v>2316</v>
      </c>
      <c r="C12" t="s">
        <v>2317</v>
      </c>
      <c r="D12">
        <v>134</v>
      </c>
      <c r="E12" s="136"/>
    </row>
    <row r="13" spans="1:9" x14ac:dyDescent="0.25">
      <c r="A13" t="s">
        <v>228</v>
      </c>
      <c r="B13" t="s">
        <v>2316</v>
      </c>
      <c r="C13" t="s">
        <v>2318</v>
      </c>
      <c r="D13">
        <v>146</v>
      </c>
      <c r="E13" s="136"/>
    </row>
    <row r="14" spans="1:9" x14ac:dyDescent="0.25">
      <c r="A14" t="s">
        <v>229</v>
      </c>
      <c r="B14" t="s">
        <v>212</v>
      </c>
      <c r="C14" t="s">
        <v>230</v>
      </c>
      <c r="D14">
        <v>32</v>
      </c>
      <c r="E14" s="136"/>
    </row>
    <row r="15" spans="1:9" x14ac:dyDescent="0.25">
      <c r="A15" t="s">
        <v>229</v>
      </c>
      <c r="B15" t="s">
        <v>212</v>
      </c>
      <c r="C15" t="s">
        <v>231</v>
      </c>
      <c r="D15">
        <v>48</v>
      </c>
      <c r="E15" s="136"/>
    </row>
    <row r="16" spans="1:9" x14ac:dyDescent="0.25">
      <c r="A16" t="s">
        <v>232</v>
      </c>
      <c r="B16" t="s">
        <v>212</v>
      </c>
      <c r="C16" t="s">
        <v>233</v>
      </c>
      <c r="D16">
        <v>234</v>
      </c>
      <c r="E16" s="136"/>
    </row>
    <row r="17" spans="1:5" x14ac:dyDescent="0.25">
      <c r="A17" t="s">
        <v>232</v>
      </c>
      <c r="B17" t="s">
        <v>217</v>
      </c>
      <c r="C17" t="s">
        <v>234</v>
      </c>
      <c r="D17">
        <v>149</v>
      </c>
      <c r="E17" s="136"/>
    </row>
    <row r="18" spans="1:5" x14ac:dyDescent="0.25">
      <c r="A18" t="s">
        <v>235</v>
      </c>
      <c r="B18" t="s">
        <v>212</v>
      </c>
      <c r="C18" t="s">
        <v>236</v>
      </c>
      <c r="D18">
        <v>34</v>
      </c>
      <c r="E18" s="136"/>
    </row>
    <row r="19" spans="1:5" x14ac:dyDescent="0.25">
      <c r="A19" t="s">
        <v>235</v>
      </c>
      <c r="B19" t="s">
        <v>237</v>
      </c>
      <c r="C19" t="s">
        <v>238</v>
      </c>
      <c r="D19">
        <v>32</v>
      </c>
      <c r="E19" s="136"/>
    </row>
    <row r="20" spans="1:5" x14ac:dyDescent="0.25">
      <c r="A20" t="s">
        <v>239</v>
      </c>
      <c r="B20" t="s">
        <v>209</v>
      </c>
      <c r="C20" t="s">
        <v>240</v>
      </c>
      <c r="D20">
        <v>0</v>
      </c>
      <c r="E20" s="136"/>
    </row>
    <row r="21" spans="1:5" x14ac:dyDescent="0.25">
      <c r="A21" t="s">
        <v>239</v>
      </c>
      <c r="B21" t="s">
        <v>241</v>
      </c>
      <c r="C21" t="s">
        <v>242</v>
      </c>
      <c r="D21">
        <v>27</v>
      </c>
      <c r="E21" s="136"/>
    </row>
    <row r="22" spans="1:5" x14ac:dyDescent="0.25">
      <c r="A22" t="s">
        <v>239</v>
      </c>
      <c r="B22" t="s">
        <v>243</v>
      </c>
      <c r="C22" t="s">
        <v>244</v>
      </c>
      <c r="D22">
        <v>8</v>
      </c>
      <c r="E22" s="136"/>
    </row>
    <row r="23" spans="1:5" x14ac:dyDescent="0.25">
      <c r="A23" t="s">
        <v>245</v>
      </c>
      <c r="B23" t="s">
        <v>209</v>
      </c>
      <c r="C23" t="s">
        <v>246</v>
      </c>
      <c r="D23">
        <v>10</v>
      </c>
      <c r="E23" s="136"/>
    </row>
    <row r="24" spans="1:5" x14ac:dyDescent="0.25">
      <c r="A24" t="s">
        <v>245</v>
      </c>
      <c r="B24" t="s">
        <v>247</v>
      </c>
      <c r="C24" t="s">
        <v>248</v>
      </c>
      <c r="D24">
        <v>12</v>
      </c>
      <c r="E24" s="136"/>
    </row>
    <row r="25" spans="1:5" x14ac:dyDescent="0.25">
      <c r="A25" t="s">
        <v>249</v>
      </c>
      <c r="B25" t="s">
        <v>212</v>
      </c>
      <c r="C25" t="s">
        <v>250</v>
      </c>
      <c r="D25">
        <v>0</v>
      </c>
      <c r="E25" s="136"/>
    </row>
    <row r="26" spans="1:5" x14ac:dyDescent="0.25">
      <c r="A26" t="s">
        <v>249</v>
      </c>
      <c r="B26" t="s">
        <v>251</v>
      </c>
      <c r="C26" t="s">
        <v>252</v>
      </c>
      <c r="D26">
        <v>0</v>
      </c>
      <c r="E26" s="136"/>
    </row>
    <row r="27" spans="1:5" x14ac:dyDescent="0.25">
      <c r="A27" t="s">
        <v>253</v>
      </c>
      <c r="B27" t="s">
        <v>65</v>
      </c>
      <c r="C27" t="s">
        <v>254</v>
      </c>
      <c r="D27">
        <v>4</v>
      </c>
      <c r="E27" s="136"/>
    </row>
    <row r="28" spans="1:5" ht="15.75" thickBot="1" x14ac:dyDescent="0.3">
      <c r="A28" t="s">
        <v>253</v>
      </c>
      <c r="B28" t="s">
        <v>74</v>
      </c>
      <c r="C28" t="s">
        <v>255</v>
      </c>
      <c r="D28">
        <v>0</v>
      </c>
      <c r="E28" s="137"/>
    </row>
    <row r="29" spans="1:5" ht="15.75" thickTop="1" x14ac:dyDescent="0.25"/>
  </sheetData>
  <sheetProtection formatCells="0" formatColumns="0" formatRows="0" insertColumns="0" insertRows="0" insertHyperlinks="0" deleteColumns="0" deleteRows="0" sort="0" autoFilter="0" pivotTables="0"/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0">
    <tabColor theme="9" tint="-0.249977111117893"/>
  </sheetPr>
  <dimension ref="A1:F20"/>
  <sheetViews>
    <sheetView showGridLines="0" workbookViewId="0">
      <selection activeCell="C2" sqref="C2"/>
    </sheetView>
  </sheetViews>
  <sheetFormatPr defaultRowHeight="15" x14ac:dyDescent="0.25"/>
  <cols>
    <col min="1" max="1" width="15.28515625" bestFit="1" customWidth="1"/>
    <col min="2" max="2" width="15.42578125" bestFit="1" customWidth="1"/>
    <col min="3" max="3" width="14.42578125" bestFit="1" customWidth="1"/>
    <col min="6" max="6" width="14.42578125" customWidth="1"/>
    <col min="9" max="9" width="15.140625" customWidth="1"/>
  </cols>
  <sheetData>
    <row r="1" spans="1:6" ht="15.75" thickBot="1" x14ac:dyDescent="0.3">
      <c r="A1" t="s">
        <v>127</v>
      </c>
      <c r="B1" t="s">
        <v>146</v>
      </c>
      <c r="C1" t="s">
        <v>275</v>
      </c>
      <c r="E1" t="s">
        <v>276</v>
      </c>
      <c r="F1" t="s">
        <v>277</v>
      </c>
    </row>
    <row r="2" spans="1:6" ht="15.75" thickTop="1" x14ac:dyDescent="0.25">
      <c r="A2" s="133">
        <v>3205747.59</v>
      </c>
      <c r="B2" t="s">
        <v>257</v>
      </c>
      <c r="C2" s="135"/>
      <c r="E2">
        <v>1</v>
      </c>
      <c r="F2" s="138"/>
    </row>
    <row r="3" spans="1:6" x14ac:dyDescent="0.25">
      <c r="A3" s="133">
        <v>3462365.19</v>
      </c>
      <c r="B3" t="s">
        <v>258</v>
      </c>
      <c r="C3" s="136"/>
      <c r="E3">
        <v>2</v>
      </c>
      <c r="F3" s="139"/>
    </row>
    <row r="4" spans="1:6" x14ac:dyDescent="0.25">
      <c r="A4" s="133">
        <v>7078737.5199999996</v>
      </c>
      <c r="B4" t="s">
        <v>259</v>
      </c>
      <c r="C4" s="136"/>
      <c r="E4">
        <v>3</v>
      </c>
      <c r="F4" s="139"/>
    </row>
    <row r="5" spans="1:6" x14ac:dyDescent="0.25">
      <c r="A5" s="133">
        <v>5059006.5199999996</v>
      </c>
      <c r="B5" t="s">
        <v>260</v>
      </c>
      <c r="C5" s="136"/>
      <c r="E5">
        <v>4</v>
      </c>
      <c r="F5" s="139"/>
    </row>
    <row r="6" spans="1:6" ht="15.75" thickBot="1" x14ac:dyDescent="0.3">
      <c r="A6" s="133">
        <v>4616827.9800000004</v>
      </c>
      <c r="B6" t="s">
        <v>261</v>
      </c>
      <c r="C6" s="136"/>
      <c r="E6">
        <v>5</v>
      </c>
      <c r="F6" s="140"/>
    </row>
    <row r="7" spans="1:6" ht="15.75" thickTop="1" x14ac:dyDescent="0.25">
      <c r="A7" s="133">
        <v>8111487.9100000001</v>
      </c>
      <c r="B7" t="s">
        <v>262</v>
      </c>
      <c r="C7" s="136"/>
    </row>
    <row r="8" spans="1:6" ht="15.75" thickBot="1" x14ac:dyDescent="0.3">
      <c r="A8" s="133">
        <v>5048818.4800000004</v>
      </c>
      <c r="B8" t="s">
        <v>263</v>
      </c>
      <c r="C8" s="136"/>
      <c r="E8" t="s">
        <v>276</v>
      </c>
      <c r="F8" t="s">
        <v>278</v>
      </c>
    </row>
    <row r="9" spans="1:6" ht="15.75" thickTop="1" x14ac:dyDescent="0.25">
      <c r="A9" s="133">
        <v>7458721.4800000004</v>
      </c>
      <c r="B9" t="s">
        <v>264</v>
      </c>
      <c r="C9" s="136"/>
      <c r="E9">
        <v>1</v>
      </c>
      <c r="F9" s="138"/>
    </row>
    <row r="10" spans="1:6" x14ac:dyDescent="0.25">
      <c r="A10" s="133">
        <v>9157481.3900000006</v>
      </c>
      <c r="B10" t="s">
        <v>265</v>
      </c>
      <c r="C10" s="136"/>
      <c r="E10">
        <v>2</v>
      </c>
      <c r="F10" s="139"/>
    </row>
    <row r="11" spans="1:6" x14ac:dyDescent="0.25">
      <c r="A11" s="133">
        <v>2580956.09</v>
      </c>
      <c r="B11" t="s">
        <v>266</v>
      </c>
      <c r="C11" s="136"/>
      <c r="E11">
        <v>3</v>
      </c>
      <c r="F11" s="139"/>
    </row>
    <row r="12" spans="1:6" x14ac:dyDescent="0.25">
      <c r="A12" s="133">
        <v>1385846.64</v>
      </c>
      <c r="B12" t="s">
        <v>267</v>
      </c>
      <c r="C12" s="136"/>
      <c r="E12">
        <v>4</v>
      </c>
      <c r="F12" s="139"/>
    </row>
    <row r="13" spans="1:6" ht="15.75" thickBot="1" x14ac:dyDescent="0.3">
      <c r="A13" s="133">
        <v>1630154.87</v>
      </c>
      <c r="B13" t="s">
        <v>268</v>
      </c>
      <c r="C13" s="136"/>
      <c r="E13">
        <v>5</v>
      </c>
      <c r="F13" s="140"/>
    </row>
    <row r="14" spans="1:6" ht="15.75" thickTop="1" x14ac:dyDescent="0.25">
      <c r="A14" s="133">
        <v>4000156.06</v>
      </c>
      <c r="B14" t="s">
        <v>269</v>
      </c>
      <c r="C14" s="136"/>
    </row>
    <row r="15" spans="1:6" x14ac:dyDescent="0.25">
      <c r="A15" s="133">
        <v>1510995.32</v>
      </c>
      <c r="B15" t="s">
        <v>270</v>
      </c>
      <c r="C15" s="136"/>
      <c r="E15" t="s">
        <v>185</v>
      </c>
    </row>
    <row r="16" spans="1:6" x14ac:dyDescent="0.25">
      <c r="A16" s="133">
        <v>1632056.12</v>
      </c>
      <c r="B16" t="s">
        <v>271</v>
      </c>
      <c r="C16" s="136"/>
      <c r="E16">
        <v>0.75</v>
      </c>
    </row>
    <row r="17" spans="1:3" x14ac:dyDescent="0.25">
      <c r="A17" s="133">
        <v>9454635.1099999994</v>
      </c>
      <c r="B17" t="s">
        <v>272</v>
      </c>
      <c r="C17" s="136"/>
    </row>
    <row r="18" spans="1:3" x14ac:dyDescent="0.25">
      <c r="A18" s="133">
        <v>2838802.78</v>
      </c>
      <c r="B18" t="s">
        <v>273</v>
      </c>
      <c r="C18" s="136"/>
    </row>
    <row r="19" spans="1:3" ht="15.75" thickBot="1" x14ac:dyDescent="0.3">
      <c r="A19" s="133">
        <v>5855560.1299999999</v>
      </c>
      <c r="B19" t="s">
        <v>274</v>
      </c>
      <c r="C19" s="137"/>
    </row>
    <row r="20" spans="1:3" ht="15.75" thickTop="1" x14ac:dyDescent="0.25"/>
  </sheetData>
  <pageMargins left="0.511811024" right="0.511811024" top="0.78740157499999996" bottom="0.78740157499999996" header="0.31496062000000002" footer="0.31496062000000002"/>
  <drawing r:id="rId1"/>
  <tableParts count="4">
    <tablePart r:id="rId2"/>
    <tablePart r:id="rId3"/>
    <tablePart r:id="rId4"/>
    <tablePart r:id="rId5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5">
    <tabColor theme="1"/>
  </sheetPr>
  <dimension ref="A1"/>
  <sheetViews>
    <sheetView showGridLines="0" showRowColHeaders="0" workbookViewId="0"/>
  </sheetViews>
  <sheetFormatPr defaultColWidth="9.140625" defaultRowHeight="15" customHeight="1" x14ac:dyDescent="0.25"/>
  <cols>
    <col min="1" max="20" width="9.140625" style="305" customWidth="1"/>
    <col min="21" max="16384" width="9.140625" style="305"/>
  </cols>
  <sheetData/>
  <pageMargins left="0.511811024" right="0.511811024" top="0.78740157499999996" bottom="0.78740157499999996" header="0.31496062000000002" footer="0.31496062000000002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1">
    <tabColor rgb="FFFFC000"/>
  </sheetPr>
  <dimension ref="B15:D17"/>
  <sheetViews>
    <sheetView showGridLines="0" showRowColHeaders="0" workbookViewId="0"/>
  </sheetViews>
  <sheetFormatPr defaultColWidth="9.140625" defaultRowHeight="15" customHeight="1" x14ac:dyDescent="0.25"/>
  <cols>
    <col min="1" max="1" width="9.140625" style="306" customWidth="1"/>
    <col min="2" max="2" width="10.7109375" style="306" bestFit="1" customWidth="1"/>
    <col min="3" max="3" width="9.140625" style="306" customWidth="1"/>
    <col min="4" max="4" width="10.7109375" style="306" bestFit="1" customWidth="1"/>
    <col min="5" max="20" width="9.140625" style="306" customWidth="1"/>
    <col min="21" max="16384" width="9.140625" style="306"/>
  </cols>
  <sheetData>
    <row r="15" spans="2:4" x14ac:dyDescent="0.25">
      <c r="B15" s="317"/>
    </row>
    <row r="16" spans="2:4" x14ac:dyDescent="0.25">
      <c r="D16" s="317"/>
    </row>
    <row r="17" spans="4:4" x14ac:dyDescent="0.25">
      <c r="D17" s="318"/>
    </row>
  </sheetData>
  <pageMargins left="0.511811024" right="0.511811024" top="0.78740157499999996" bottom="0.78740157499999996" header="0.31496062000000002" footer="0.31496062000000002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2">
    <tabColor rgb="FF002060"/>
  </sheetPr>
  <dimension ref="A1:F16"/>
  <sheetViews>
    <sheetView showGridLines="0" workbookViewId="0">
      <selection activeCell="B2" sqref="B2"/>
    </sheetView>
  </sheetViews>
  <sheetFormatPr defaultRowHeight="15" x14ac:dyDescent="0.25"/>
  <cols>
    <col min="1" max="1" width="15.28515625" bestFit="1" customWidth="1"/>
    <col min="2" max="2" width="14.140625" customWidth="1"/>
    <col min="3" max="3" width="16.85546875" customWidth="1"/>
    <col min="4" max="4" width="8.7109375" customWidth="1"/>
    <col min="5" max="5" width="7.140625" bestFit="1" customWidth="1"/>
    <col min="6" max="6" width="58.140625" bestFit="1" customWidth="1"/>
  </cols>
  <sheetData>
    <row r="1" spans="1:6" x14ac:dyDescent="0.25">
      <c r="A1" t="s">
        <v>22</v>
      </c>
      <c r="B1" s="325" t="s">
        <v>30</v>
      </c>
      <c r="C1" s="325" t="s">
        <v>31</v>
      </c>
      <c r="E1" t="s">
        <v>130</v>
      </c>
      <c r="F1" t="s">
        <v>293</v>
      </c>
    </row>
    <row r="2" spans="1:6" x14ac:dyDescent="0.25">
      <c r="A2" s="109">
        <v>42370</v>
      </c>
      <c r="E2">
        <v>1</v>
      </c>
      <c r="F2" t="s">
        <v>1906</v>
      </c>
    </row>
    <row r="3" spans="1:6" x14ac:dyDescent="0.25">
      <c r="A3" s="109">
        <v>42371</v>
      </c>
      <c r="E3">
        <v>2</v>
      </c>
      <c r="F3" t="s">
        <v>295</v>
      </c>
    </row>
    <row r="4" spans="1:6" x14ac:dyDescent="0.25">
      <c r="A4" s="109">
        <v>42372</v>
      </c>
      <c r="E4">
        <v>3</v>
      </c>
      <c r="F4" t="s">
        <v>296</v>
      </c>
    </row>
    <row r="5" spans="1:6" x14ac:dyDescent="0.25">
      <c r="A5" s="109">
        <v>42373</v>
      </c>
      <c r="E5">
        <v>11</v>
      </c>
      <c r="F5" t="s">
        <v>295</v>
      </c>
    </row>
    <row r="6" spans="1:6" x14ac:dyDescent="0.25">
      <c r="A6" s="109">
        <v>42374</v>
      </c>
      <c r="E6">
        <v>12</v>
      </c>
      <c r="F6" t="s">
        <v>297</v>
      </c>
    </row>
    <row r="7" spans="1:6" x14ac:dyDescent="0.25">
      <c r="A7" s="109">
        <v>42375</v>
      </c>
      <c r="E7">
        <v>13</v>
      </c>
      <c r="F7" t="s">
        <v>298</v>
      </c>
    </row>
    <row r="8" spans="1:6" x14ac:dyDescent="0.25">
      <c r="A8" s="109">
        <v>42376</v>
      </c>
      <c r="E8">
        <v>14</v>
      </c>
      <c r="F8" t="s">
        <v>299</v>
      </c>
    </row>
    <row r="9" spans="1:6" x14ac:dyDescent="0.25">
      <c r="A9" s="109">
        <v>42377</v>
      </c>
      <c r="E9">
        <v>15</v>
      </c>
      <c r="F9" t="s">
        <v>300</v>
      </c>
    </row>
    <row r="10" spans="1:6" x14ac:dyDescent="0.25">
      <c r="A10" s="109">
        <v>42378</v>
      </c>
      <c r="E10">
        <v>16</v>
      </c>
      <c r="F10" t="s">
        <v>301</v>
      </c>
    </row>
    <row r="11" spans="1:6" x14ac:dyDescent="0.25">
      <c r="A11" s="109">
        <v>42379</v>
      </c>
      <c r="E11">
        <v>17</v>
      </c>
      <c r="F11" t="s">
        <v>294</v>
      </c>
    </row>
    <row r="12" spans="1:6" x14ac:dyDescent="0.25">
      <c r="A12" s="109">
        <v>42380</v>
      </c>
    </row>
    <row r="13" spans="1:6" x14ac:dyDescent="0.25">
      <c r="A13" s="109">
        <v>42381</v>
      </c>
    </row>
    <row r="14" spans="1:6" x14ac:dyDescent="0.25">
      <c r="A14" s="109">
        <v>42382</v>
      </c>
    </row>
    <row r="15" spans="1:6" x14ac:dyDescent="0.25">
      <c r="A15" s="109">
        <v>42383</v>
      </c>
    </row>
    <row r="16" spans="1:6" x14ac:dyDescent="0.25">
      <c r="A16" s="109">
        <v>42384</v>
      </c>
    </row>
  </sheetData>
  <conditionalFormatting sqref="B2:C16">
    <cfRule type="cellIs" dxfId="594" priority="1" operator="equal">
      <formula>1</formula>
    </cfRule>
  </conditionalFormatting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3">
    <tabColor rgb="FF002060"/>
  </sheetPr>
  <dimension ref="A1:I20"/>
  <sheetViews>
    <sheetView showGridLines="0" workbookViewId="0">
      <selection activeCell="B2" sqref="B2"/>
    </sheetView>
  </sheetViews>
  <sheetFormatPr defaultRowHeight="15" x14ac:dyDescent="0.25"/>
  <cols>
    <col min="1" max="1" width="16" bestFit="1" customWidth="1"/>
    <col min="2" max="2" width="10.42578125" customWidth="1"/>
    <col min="3" max="3" width="13.7109375" customWidth="1"/>
    <col min="4" max="4" width="17.7109375" customWidth="1"/>
    <col min="5" max="5" width="7.85546875" customWidth="1"/>
    <col min="6" max="6" width="9.140625" customWidth="1"/>
    <col min="7" max="7" width="7.140625" bestFit="1" customWidth="1"/>
    <col min="8" max="8" width="13.5703125" bestFit="1" customWidth="1"/>
    <col min="9" max="9" width="10.28515625" bestFit="1" customWidth="1"/>
    <col min="10" max="10" width="2.7109375" customWidth="1"/>
    <col min="11" max="11" width="10.28515625" bestFit="1" customWidth="1"/>
  </cols>
  <sheetData>
    <row r="1" spans="1:9" x14ac:dyDescent="0.25">
      <c r="A1" t="s">
        <v>22</v>
      </c>
      <c r="B1" s="325" t="s">
        <v>30</v>
      </c>
      <c r="C1" s="325" t="s">
        <v>31</v>
      </c>
      <c r="D1" s="325" t="s">
        <v>2319</v>
      </c>
      <c r="G1" t="s">
        <v>130</v>
      </c>
      <c r="H1" t="s">
        <v>293</v>
      </c>
      <c r="I1" t="s">
        <v>302</v>
      </c>
    </row>
    <row r="2" spans="1:9" x14ac:dyDescent="0.25">
      <c r="A2" s="497">
        <v>42370</v>
      </c>
      <c r="G2">
        <v>1</v>
      </c>
      <c r="H2" t="s">
        <v>303</v>
      </c>
      <c r="I2">
        <v>1</v>
      </c>
    </row>
    <row r="3" spans="1:9" x14ac:dyDescent="0.25">
      <c r="A3" s="497">
        <v>42371</v>
      </c>
      <c r="G3">
        <v>2</v>
      </c>
      <c r="H3" t="s">
        <v>304</v>
      </c>
      <c r="I3">
        <v>1</v>
      </c>
    </row>
    <row r="4" spans="1:9" x14ac:dyDescent="0.25">
      <c r="A4" s="497">
        <v>42372</v>
      </c>
      <c r="G4">
        <v>11</v>
      </c>
      <c r="H4" t="s">
        <v>304</v>
      </c>
      <c r="I4">
        <v>1</v>
      </c>
    </row>
    <row r="5" spans="1:9" x14ac:dyDescent="0.25">
      <c r="A5" s="497">
        <v>42373</v>
      </c>
      <c r="G5">
        <v>12</v>
      </c>
      <c r="H5" t="s">
        <v>305</v>
      </c>
      <c r="I5">
        <v>1</v>
      </c>
    </row>
    <row r="6" spans="1:9" x14ac:dyDescent="0.25">
      <c r="A6" s="497">
        <v>42374</v>
      </c>
      <c r="G6">
        <v>13</v>
      </c>
      <c r="H6" t="s">
        <v>306</v>
      </c>
      <c r="I6">
        <v>1</v>
      </c>
    </row>
    <row r="7" spans="1:9" x14ac:dyDescent="0.25">
      <c r="A7" s="497">
        <v>42375</v>
      </c>
      <c r="G7">
        <v>14</v>
      </c>
      <c r="H7" t="s">
        <v>307</v>
      </c>
      <c r="I7">
        <v>1</v>
      </c>
    </row>
    <row r="8" spans="1:9" x14ac:dyDescent="0.25">
      <c r="A8" s="497">
        <v>42376</v>
      </c>
      <c r="G8">
        <v>15</v>
      </c>
      <c r="H8" t="s">
        <v>308</v>
      </c>
      <c r="I8">
        <v>1</v>
      </c>
    </row>
    <row r="9" spans="1:9" x14ac:dyDescent="0.25">
      <c r="A9" s="497">
        <v>42377</v>
      </c>
      <c r="G9">
        <v>16</v>
      </c>
      <c r="H9" t="s">
        <v>309</v>
      </c>
      <c r="I9">
        <v>1</v>
      </c>
    </row>
    <row r="10" spans="1:9" x14ac:dyDescent="0.25">
      <c r="A10" s="497">
        <v>42378</v>
      </c>
      <c r="G10">
        <v>17</v>
      </c>
      <c r="H10" t="s">
        <v>303</v>
      </c>
      <c r="I10">
        <v>1</v>
      </c>
    </row>
    <row r="11" spans="1:9" x14ac:dyDescent="0.25">
      <c r="A11" s="497">
        <v>42379</v>
      </c>
      <c r="G11">
        <v>21</v>
      </c>
      <c r="H11" t="s">
        <v>304</v>
      </c>
      <c r="I11">
        <v>2</v>
      </c>
    </row>
    <row r="12" spans="1:9" x14ac:dyDescent="0.25">
      <c r="A12" s="497">
        <v>42380</v>
      </c>
    </row>
    <row r="13" spans="1:9" x14ac:dyDescent="0.25">
      <c r="A13" s="497">
        <v>42381</v>
      </c>
    </row>
    <row r="14" spans="1:9" x14ac:dyDescent="0.25">
      <c r="A14" s="497">
        <v>42382</v>
      </c>
    </row>
    <row r="15" spans="1:9" x14ac:dyDescent="0.25">
      <c r="A15" s="497">
        <v>42383</v>
      </c>
    </row>
    <row r="16" spans="1:9" x14ac:dyDescent="0.25">
      <c r="A16" s="497">
        <v>42384</v>
      </c>
    </row>
    <row r="17" spans="1:1" x14ac:dyDescent="0.25">
      <c r="A17" s="497">
        <v>42385</v>
      </c>
    </row>
    <row r="18" spans="1:1" x14ac:dyDescent="0.25">
      <c r="A18" s="497">
        <v>42386</v>
      </c>
    </row>
    <row r="19" spans="1:1" x14ac:dyDescent="0.25">
      <c r="A19" s="497">
        <v>42387</v>
      </c>
    </row>
    <row r="20" spans="1:1" x14ac:dyDescent="0.25">
      <c r="A20" s="497">
        <v>42388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4">
    <tabColor rgb="FF002060"/>
  </sheetPr>
  <dimension ref="A1:E10"/>
  <sheetViews>
    <sheetView showGridLines="0" zoomScaleNormal="100" workbookViewId="0">
      <selection activeCell="D2" sqref="D2"/>
    </sheetView>
  </sheetViews>
  <sheetFormatPr defaultRowHeight="15" x14ac:dyDescent="0.25"/>
  <cols>
    <col min="1" max="1" width="17.28515625" bestFit="1" customWidth="1"/>
    <col min="2" max="3" width="23.140625" bestFit="1" customWidth="1"/>
    <col min="4" max="4" width="23.28515625" customWidth="1"/>
    <col min="5" max="5" width="30.140625" customWidth="1"/>
  </cols>
  <sheetData>
    <row r="1" spans="1:5" ht="15.75" thickBot="1" x14ac:dyDescent="0.3">
      <c r="A1" t="s">
        <v>80</v>
      </c>
      <c r="B1" t="s">
        <v>310</v>
      </c>
      <c r="C1" t="s">
        <v>311</v>
      </c>
      <c r="D1" s="325" t="s">
        <v>312</v>
      </c>
      <c r="E1" s="325" t="s">
        <v>313</v>
      </c>
    </row>
    <row r="2" spans="1:5" ht="15.75" thickTop="1" x14ac:dyDescent="0.25">
      <c r="A2" t="s">
        <v>190</v>
      </c>
      <c r="B2" s="148">
        <v>25335.390636574073</v>
      </c>
      <c r="C2" s="148">
        <f t="shared" ref="C2:C10" ca="1" si="0">NOW()</f>
        <v>42542.62312222222</v>
      </c>
      <c r="D2" s="146"/>
    </row>
    <row r="3" spans="1:5" x14ac:dyDescent="0.25">
      <c r="A3" t="s">
        <v>192</v>
      </c>
      <c r="B3" s="148">
        <v>29340.900960648149</v>
      </c>
      <c r="C3" s="148">
        <f t="shared" ca="1" si="0"/>
        <v>42542.62312222222</v>
      </c>
      <c r="D3" s="147"/>
    </row>
    <row r="4" spans="1:5" x14ac:dyDescent="0.25">
      <c r="A4" t="s">
        <v>174</v>
      </c>
      <c r="B4" s="148">
        <v>32423.573935185184</v>
      </c>
      <c r="C4" s="148">
        <f t="shared" ca="1" si="0"/>
        <v>42542.62312222222</v>
      </c>
      <c r="D4" s="147"/>
    </row>
    <row r="5" spans="1:5" x14ac:dyDescent="0.25">
      <c r="A5" t="s">
        <v>175</v>
      </c>
      <c r="B5" s="148">
        <v>19001.477974537036</v>
      </c>
      <c r="C5" s="148">
        <f t="shared" ca="1" si="0"/>
        <v>42542.62312222222</v>
      </c>
      <c r="D5" s="147"/>
    </row>
    <row r="6" spans="1:5" x14ac:dyDescent="0.25">
      <c r="A6" t="s">
        <v>173</v>
      </c>
      <c r="B6" s="148">
        <v>23131.866516203703</v>
      </c>
      <c r="C6" s="148">
        <f t="shared" ca="1" si="0"/>
        <v>42542.62312222222</v>
      </c>
      <c r="D6" s="147"/>
    </row>
    <row r="7" spans="1:5" x14ac:dyDescent="0.25">
      <c r="A7" t="s">
        <v>116</v>
      </c>
      <c r="B7" s="148">
        <v>20321.661689814813</v>
      </c>
      <c r="C7" s="148">
        <f t="shared" ca="1" si="0"/>
        <v>42542.62312222222</v>
      </c>
      <c r="D7" s="147"/>
    </row>
    <row r="8" spans="1:5" x14ac:dyDescent="0.25">
      <c r="A8" t="s">
        <v>193</v>
      </c>
      <c r="B8" s="148">
        <v>33999.367372685185</v>
      </c>
      <c r="C8" s="148">
        <f t="shared" ca="1" si="0"/>
        <v>42542.62312222222</v>
      </c>
      <c r="D8" s="147"/>
    </row>
    <row r="9" spans="1:5" x14ac:dyDescent="0.25">
      <c r="A9" t="s">
        <v>120</v>
      </c>
      <c r="B9" s="148">
        <v>29792.137673611112</v>
      </c>
      <c r="C9" s="148">
        <f t="shared" ca="1" si="0"/>
        <v>42542.62312222222</v>
      </c>
      <c r="D9" s="147"/>
    </row>
    <row r="10" spans="1:5" x14ac:dyDescent="0.25">
      <c r="A10" t="s">
        <v>195</v>
      </c>
      <c r="B10" s="148">
        <v>18390.641145833335</v>
      </c>
      <c r="C10" s="148">
        <f t="shared" ca="1" si="0"/>
        <v>42542.62312222222</v>
      </c>
      <c r="D10" s="147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6">
    <tabColor theme="9" tint="-0.249977111117893"/>
  </sheetPr>
  <dimension ref="A1:D25"/>
  <sheetViews>
    <sheetView showGridLines="0" workbookViewId="0">
      <selection activeCell="D2" sqref="D2"/>
    </sheetView>
  </sheetViews>
  <sheetFormatPr defaultRowHeight="15" x14ac:dyDescent="0.25"/>
  <cols>
    <col min="1" max="1" width="45.7109375" bestFit="1" customWidth="1"/>
    <col min="2" max="2" width="14.5703125" bestFit="1" customWidth="1"/>
    <col min="3" max="3" width="10.28515625" customWidth="1"/>
    <col min="4" max="4" width="19.5703125" customWidth="1"/>
    <col min="5" max="5" width="13.7109375" customWidth="1"/>
  </cols>
  <sheetData>
    <row r="1" spans="1:4" ht="15.75" thickBot="1" x14ac:dyDescent="0.3">
      <c r="A1" t="s">
        <v>314</v>
      </c>
      <c r="B1" t="s">
        <v>315</v>
      </c>
      <c r="C1" t="s">
        <v>316</v>
      </c>
      <c r="D1" t="s">
        <v>317</v>
      </c>
    </row>
    <row r="2" spans="1:4" ht="15.75" thickTop="1" x14ac:dyDescent="0.25">
      <c r="A2" t="s">
        <v>318</v>
      </c>
      <c r="B2" s="110">
        <v>42404</v>
      </c>
      <c r="C2">
        <v>48</v>
      </c>
      <c r="D2" s="149"/>
    </row>
    <row r="3" spans="1:4" x14ac:dyDescent="0.25">
      <c r="A3" t="s">
        <v>319</v>
      </c>
      <c r="B3" s="110">
        <v>42390</v>
      </c>
      <c r="C3">
        <v>30</v>
      </c>
      <c r="D3" s="150"/>
    </row>
    <row r="4" spans="1:4" x14ac:dyDescent="0.25">
      <c r="A4" t="s">
        <v>320</v>
      </c>
      <c r="B4" s="110">
        <v>42418</v>
      </c>
      <c r="C4">
        <v>49</v>
      </c>
      <c r="D4" s="150"/>
    </row>
    <row r="5" spans="1:4" x14ac:dyDescent="0.25">
      <c r="A5" t="s">
        <v>321</v>
      </c>
      <c r="B5" s="110">
        <v>42423</v>
      </c>
      <c r="C5">
        <v>58</v>
      </c>
      <c r="D5" s="150"/>
    </row>
    <row r="6" spans="1:4" x14ac:dyDescent="0.25">
      <c r="A6" t="s">
        <v>322</v>
      </c>
      <c r="B6" s="110">
        <v>42423</v>
      </c>
      <c r="C6">
        <v>58</v>
      </c>
      <c r="D6" s="150"/>
    </row>
    <row r="7" spans="1:4" x14ac:dyDescent="0.25">
      <c r="A7" t="s">
        <v>323</v>
      </c>
      <c r="B7" s="110">
        <v>42424</v>
      </c>
      <c r="C7">
        <v>45</v>
      </c>
      <c r="D7" s="150"/>
    </row>
    <row r="8" spans="1:4" x14ac:dyDescent="0.25">
      <c r="A8" t="s">
        <v>324</v>
      </c>
      <c r="B8" s="110">
        <v>42432</v>
      </c>
      <c r="C8">
        <v>45</v>
      </c>
      <c r="D8" s="150"/>
    </row>
    <row r="9" spans="1:4" x14ac:dyDescent="0.25">
      <c r="A9" t="s">
        <v>325</v>
      </c>
      <c r="B9" s="110">
        <v>42468</v>
      </c>
      <c r="C9">
        <v>30</v>
      </c>
      <c r="D9" s="150"/>
    </row>
    <row r="10" spans="1:4" x14ac:dyDescent="0.25">
      <c r="A10" t="s">
        <v>326</v>
      </c>
      <c r="B10" s="110">
        <v>42491</v>
      </c>
      <c r="C10">
        <v>48</v>
      </c>
      <c r="D10" s="150"/>
    </row>
    <row r="11" spans="1:4" x14ac:dyDescent="0.25">
      <c r="A11" t="s">
        <v>327</v>
      </c>
      <c r="B11" s="110">
        <v>42502</v>
      </c>
      <c r="C11">
        <v>45</v>
      </c>
      <c r="D11" s="150"/>
    </row>
    <row r="12" spans="1:4" x14ac:dyDescent="0.25">
      <c r="A12" t="s">
        <v>328</v>
      </c>
      <c r="B12" s="110">
        <v>42515</v>
      </c>
      <c r="C12">
        <v>45</v>
      </c>
      <c r="D12" s="150"/>
    </row>
    <row r="13" spans="1:4" x14ac:dyDescent="0.25">
      <c r="A13" t="s">
        <v>329</v>
      </c>
      <c r="B13" s="110">
        <v>42532</v>
      </c>
      <c r="C13">
        <v>42</v>
      </c>
      <c r="D13" s="150"/>
    </row>
    <row r="14" spans="1:4" x14ac:dyDescent="0.25">
      <c r="A14" t="s">
        <v>330</v>
      </c>
      <c r="B14" s="110">
        <v>42550</v>
      </c>
      <c r="C14">
        <v>32</v>
      </c>
      <c r="D14" s="150"/>
    </row>
    <row r="15" spans="1:4" x14ac:dyDescent="0.25">
      <c r="A15" t="s">
        <v>331</v>
      </c>
      <c r="B15" s="110">
        <v>42568</v>
      </c>
      <c r="C15">
        <v>41</v>
      </c>
      <c r="D15" s="150"/>
    </row>
    <row r="16" spans="1:4" x14ac:dyDescent="0.25">
      <c r="A16" t="s">
        <v>332</v>
      </c>
      <c r="B16" s="110">
        <v>42602</v>
      </c>
      <c r="C16">
        <v>50</v>
      </c>
      <c r="D16" s="150"/>
    </row>
    <row r="17" spans="1:4" x14ac:dyDescent="0.25">
      <c r="A17" t="s">
        <v>333</v>
      </c>
      <c r="B17" s="110">
        <v>42608</v>
      </c>
      <c r="C17">
        <v>50</v>
      </c>
      <c r="D17" s="150"/>
    </row>
    <row r="18" spans="1:4" x14ac:dyDescent="0.25">
      <c r="A18" t="s">
        <v>334</v>
      </c>
      <c r="B18" s="110">
        <v>42609</v>
      </c>
      <c r="C18">
        <v>40</v>
      </c>
      <c r="D18" s="150"/>
    </row>
    <row r="19" spans="1:4" x14ac:dyDescent="0.25">
      <c r="A19" t="s">
        <v>335</v>
      </c>
      <c r="B19" s="110">
        <v>42624</v>
      </c>
      <c r="C19">
        <v>49</v>
      </c>
      <c r="D19" s="150"/>
    </row>
    <row r="20" spans="1:4" x14ac:dyDescent="0.25">
      <c r="A20" t="s">
        <v>337</v>
      </c>
      <c r="B20" s="110">
        <v>42641</v>
      </c>
      <c r="C20">
        <v>52</v>
      </c>
      <c r="D20" s="150"/>
    </row>
    <row r="21" spans="1:4" x14ac:dyDescent="0.25">
      <c r="A21" t="s">
        <v>338</v>
      </c>
      <c r="B21" s="110">
        <v>42659</v>
      </c>
      <c r="C21">
        <v>54</v>
      </c>
      <c r="D21" s="150"/>
    </row>
    <row r="22" spans="1:4" x14ac:dyDescent="0.25">
      <c r="A22" t="s">
        <v>339</v>
      </c>
      <c r="B22" s="110">
        <v>42663</v>
      </c>
      <c r="C22">
        <v>58</v>
      </c>
      <c r="D22" s="150"/>
    </row>
    <row r="23" spans="1:4" x14ac:dyDescent="0.25">
      <c r="A23" t="s">
        <v>340</v>
      </c>
      <c r="B23" s="110">
        <v>42370</v>
      </c>
      <c r="C23">
        <v>335</v>
      </c>
      <c r="D23" s="150"/>
    </row>
    <row r="24" spans="1:4" ht="15.75" thickBot="1" x14ac:dyDescent="0.3">
      <c r="A24" t="s">
        <v>341</v>
      </c>
      <c r="B24" s="110">
        <v>42411</v>
      </c>
      <c r="C24">
        <v>313</v>
      </c>
      <c r="D24" s="151"/>
    </row>
    <row r="25" spans="1:4" ht="15.75" thickTop="1" x14ac:dyDescent="0.25"/>
  </sheetData>
  <dataValidations disablePrompts="1" count="2">
    <dataValidation showInputMessage="1" showErrorMessage="1" sqref="G12"/>
    <dataValidation showInputMessage="1" showErrorMessage="1" errorTitle="de" error="deded" sqref="G14"/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7">
    <tabColor theme="1"/>
  </sheetPr>
  <dimension ref="A1"/>
  <sheetViews>
    <sheetView showGridLines="0" showRowColHeaders="0" workbookViewId="0"/>
  </sheetViews>
  <sheetFormatPr defaultColWidth="9.140625" defaultRowHeight="15" x14ac:dyDescent="0.25"/>
  <cols>
    <col min="1" max="18" width="9.140625" style="305" customWidth="1"/>
    <col min="19" max="16384" width="9.140625" style="305"/>
  </cols>
  <sheetData/>
  <pageMargins left="0.511811024" right="0.511811024" top="0.78740157499999996" bottom="0.78740157499999996" header="0.31496062000000002" footer="0.31496062000000002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8">
    <tabColor rgb="FFFFC000"/>
  </sheetPr>
  <dimension ref="A1"/>
  <sheetViews>
    <sheetView showGridLines="0" showRowColHeaders="0" workbookViewId="0"/>
  </sheetViews>
  <sheetFormatPr defaultRowHeight="15" x14ac:dyDescent="0.25"/>
  <cols>
    <col min="1" max="16384" width="9.140625" style="319"/>
  </cols>
  <sheetData/>
  <pageMargins left="0.511811024" right="0.511811024" top="0.78740157499999996" bottom="0.78740157499999996" header="0.31496062000000002" footer="0.31496062000000002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9">
    <tabColor theme="9" tint="-0.249977111117893"/>
  </sheetPr>
  <dimension ref="A1:D11"/>
  <sheetViews>
    <sheetView showGridLines="0" workbookViewId="0">
      <selection activeCell="D2" sqref="D2"/>
    </sheetView>
  </sheetViews>
  <sheetFormatPr defaultRowHeight="15" x14ac:dyDescent="0.25"/>
  <cols>
    <col min="1" max="1" width="12.140625" bestFit="1" customWidth="1"/>
    <col min="2" max="2" width="13.85546875" customWidth="1"/>
    <col min="3" max="3" width="18.7109375" bestFit="1" customWidth="1"/>
    <col min="4" max="4" width="21.42578125" customWidth="1"/>
    <col min="6" max="6" width="12.28515625" customWidth="1"/>
  </cols>
  <sheetData>
    <row r="1" spans="1:4" ht="15.75" thickBot="1" x14ac:dyDescent="0.3">
      <c r="A1" t="s">
        <v>79</v>
      </c>
      <c r="B1" t="s">
        <v>0</v>
      </c>
      <c r="C1" t="s">
        <v>1950</v>
      </c>
      <c r="D1" t="s">
        <v>342</v>
      </c>
    </row>
    <row r="2" spans="1:4" ht="15.75" thickTop="1" x14ac:dyDescent="0.25">
      <c r="A2" s="152">
        <v>1</v>
      </c>
      <c r="B2" s="152" t="s">
        <v>343</v>
      </c>
      <c r="C2" s="110">
        <v>42736</v>
      </c>
      <c r="D2" s="153"/>
    </row>
    <row r="3" spans="1:4" x14ac:dyDescent="0.25">
      <c r="A3" s="152">
        <v>2</v>
      </c>
      <c r="B3" s="152" t="s">
        <v>344</v>
      </c>
      <c r="C3" s="110">
        <v>42339</v>
      </c>
      <c r="D3" s="154"/>
    </row>
    <row r="4" spans="1:4" x14ac:dyDescent="0.25">
      <c r="A4" s="152">
        <v>3</v>
      </c>
      <c r="B4" s="152" t="s">
        <v>345</v>
      </c>
      <c r="C4" s="110">
        <v>42075</v>
      </c>
      <c r="D4" s="154"/>
    </row>
    <row r="5" spans="1:4" x14ac:dyDescent="0.25">
      <c r="A5" s="152">
        <v>4</v>
      </c>
      <c r="B5" s="152" t="s">
        <v>346</v>
      </c>
      <c r="C5" s="110">
        <v>42710</v>
      </c>
      <c r="D5" s="154"/>
    </row>
    <row r="6" spans="1:4" x14ac:dyDescent="0.25">
      <c r="A6" s="152">
        <v>5</v>
      </c>
      <c r="B6" s="152" t="s">
        <v>347</v>
      </c>
      <c r="C6" s="110">
        <v>42596</v>
      </c>
      <c r="D6" s="154"/>
    </row>
    <row r="7" spans="1:4" x14ac:dyDescent="0.25">
      <c r="A7" s="152">
        <v>6</v>
      </c>
      <c r="B7" s="152" t="s">
        <v>348</v>
      </c>
      <c r="C7" s="110">
        <v>42717</v>
      </c>
      <c r="D7" s="154"/>
    </row>
    <row r="8" spans="1:4" ht="12" customHeight="1" thickBot="1" x14ac:dyDescent="0.3">
      <c r="A8" s="152">
        <v>7</v>
      </c>
      <c r="B8" s="152" t="s">
        <v>349</v>
      </c>
      <c r="C8" s="110">
        <v>42256</v>
      </c>
      <c r="D8" s="155"/>
    </row>
    <row r="9" spans="1:4" ht="15.75" thickTop="1" x14ac:dyDescent="0.25"/>
    <row r="10" spans="1:4" x14ac:dyDescent="0.25">
      <c r="A10" t="s">
        <v>350</v>
      </c>
    </row>
    <row r="11" spans="1:4" x14ac:dyDescent="0.25">
      <c r="A11" s="110">
        <f ca="1">TODAY()</f>
        <v>42542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0">
    <tabColor rgb="FF002060"/>
  </sheetPr>
  <dimension ref="A1:F9"/>
  <sheetViews>
    <sheetView showGridLines="0" workbookViewId="0"/>
  </sheetViews>
  <sheetFormatPr defaultRowHeight="15" x14ac:dyDescent="0.25"/>
  <cols>
    <col min="1" max="1" width="12.140625" bestFit="1" customWidth="1"/>
    <col min="2" max="2" width="9.7109375" bestFit="1" customWidth="1"/>
    <col min="3" max="3" width="11.85546875" bestFit="1" customWidth="1"/>
    <col min="4" max="4" width="9.5703125" bestFit="1" customWidth="1"/>
    <col min="5" max="5" width="16.140625" customWidth="1"/>
    <col min="6" max="6" width="17.28515625" customWidth="1"/>
  </cols>
  <sheetData>
    <row r="1" spans="1:6" ht="30.75" thickBot="1" x14ac:dyDescent="0.3">
      <c r="A1" s="156" t="s">
        <v>113</v>
      </c>
      <c r="B1" s="156" t="s">
        <v>351</v>
      </c>
      <c r="C1" s="156" t="s">
        <v>352</v>
      </c>
      <c r="D1" s="156" t="s">
        <v>353</v>
      </c>
      <c r="E1" s="156" t="s">
        <v>354</v>
      </c>
      <c r="F1" s="329" t="s">
        <v>355</v>
      </c>
    </row>
    <row r="2" spans="1:6" ht="15.75" thickTop="1" x14ac:dyDescent="0.25">
      <c r="A2" t="s">
        <v>356</v>
      </c>
      <c r="B2" s="133">
        <v>319</v>
      </c>
      <c r="C2" s="133">
        <v>371.31</v>
      </c>
      <c r="D2" s="133">
        <v>323.93</v>
      </c>
      <c r="E2" s="133">
        <f>SUM(B2:D2)</f>
        <v>1014.24</v>
      </c>
      <c r="F2" s="138"/>
    </row>
    <row r="3" spans="1:6" x14ac:dyDescent="0.25">
      <c r="A3" t="s">
        <v>357</v>
      </c>
      <c r="B3" s="133">
        <v>189.93</v>
      </c>
      <c r="C3" s="133">
        <v>394</v>
      </c>
      <c r="D3" s="133">
        <v>183</v>
      </c>
      <c r="E3" s="133">
        <f t="shared" ref="E3:E8" si="0">SUM(B3:D3)</f>
        <v>766.93000000000006</v>
      </c>
      <c r="F3" s="139"/>
    </row>
    <row r="4" spans="1:6" x14ac:dyDescent="0.25">
      <c r="A4" t="s">
        <v>358</v>
      </c>
      <c r="B4" s="133">
        <v>3200</v>
      </c>
      <c r="C4" s="133">
        <v>3500</v>
      </c>
      <c r="D4" s="133">
        <v>2000</v>
      </c>
      <c r="E4" s="133">
        <f t="shared" si="0"/>
        <v>8700</v>
      </c>
      <c r="F4" s="139"/>
    </row>
    <row r="5" spans="1:6" x14ac:dyDescent="0.25">
      <c r="A5" t="s">
        <v>359</v>
      </c>
      <c r="B5" s="133">
        <v>2300</v>
      </c>
      <c r="C5" s="133">
        <v>2000</v>
      </c>
      <c r="D5" s="133">
        <v>2100</v>
      </c>
      <c r="E5" s="133">
        <f t="shared" si="0"/>
        <v>6400</v>
      </c>
      <c r="F5" s="139"/>
    </row>
    <row r="6" spans="1:6" x14ac:dyDescent="0.25">
      <c r="A6" t="s">
        <v>360</v>
      </c>
      <c r="B6" s="133">
        <v>329</v>
      </c>
      <c r="C6" s="133">
        <v>163.88</v>
      </c>
      <c r="D6" s="133">
        <v>179.83</v>
      </c>
      <c r="E6" s="133">
        <f t="shared" si="0"/>
        <v>672.71</v>
      </c>
      <c r="F6" s="139"/>
    </row>
    <row r="7" spans="1:6" x14ac:dyDescent="0.25">
      <c r="A7" t="s">
        <v>361</v>
      </c>
      <c r="B7" s="133">
        <v>700</v>
      </c>
      <c r="C7" s="133">
        <v>900</v>
      </c>
      <c r="D7" s="133">
        <v>1200</v>
      </c>
      <c r="E7" s="133">
        <f t="shared" si="0"/>
        <v>2800</v>
      </c>
      <c r="F7" s="139"/>
    </row>
    <row r="8" spans="1:6" ht="15.75" thickBot="1" x14ac:dyDescent="0.3">
      <c r="A8" t="s">
        <v>362</v>
      </c>
      <c r="B8" s="133">
        <v>600</v>
      </c>
      <c r="C8" s="133">
        <v>850</v>
      </c>
      <c r="D8" s="133">
        <v>500</v>
      </c>
      <c r="E8" s="133">
        <f t="shared" si="0"/>
        <v>1950</v>
      </c>
      <c r="F8" s="140"/>
    </row>
    <row r="9" spans="1:6" ht="15.75" thickTop="1" x14ac:dyDescent="0.25"/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1">
    <tabColor theme="9" tint="-0.249977111117893"/>
  </sheetPr>
  <dimension ref="A1:G18"/>
  <sheetViews>
    <sheetView showGridLines="0" workbookViewId="0">
      <selection activeCell="F2" sqref="F2"/>
    </sheetView>
  </sheetViews>
  <sheetFormatPr defaultColWidth="44.85546875" defaultRowHeight="15" x14ac:dyDescent="0.25"/>
  <cols>
    <col min="1" max="1" width="7.140625" bestFit="1" customWidth="1"/>
    <col min="2" max="2" width="23.42578125" bestFit="1" customWidth="1"/>
    <col min="3" max="3" width="8.28515625" bestFit="1" customWidth="1"/>
    <col min="4" max="4" width="8.140625" bestFit="1" customWidth="1"/>
    <col min="5" max="5" width="11.42578125" bestFit="1" customWidth="1"/>
    <col min="6" max="6" width="30.28515625" customWidth="1"/>
    <col min="7" max="7" width="10.5703125" bestFit="1" customWidth="1"/>
  </cols>
  <sheetData>
    <row r="1" spans="1:7" ht="30.75" thickBot="1" x14ac:dyDescent="0.3">
      <c r="A1" s="156" t="s">
        <v>79</v>
      </c>
      <c r="B1" s="156" t="s">
        <v>363</v>
      </c>
      <c r="C1" s="156" t="s">
        <v>364</v>
      </c>
      <c r="D1" s="156" t="s">
        <v>365</v>
      </c>
      <c r="E1" s="156" t="s">
        <v>366</v>
      </c>
      <c r="F1" s="156" t="s">
        <v>367</v>
      </c>
      <c r="G1" s="156" t="s">
        <v>129</v>
      </c>
    </row>
    <row r="2" spans="1:7" ht="15.75" thickTop="1" x14ac:dyDescent="0.25">
      <c r="A2">
        <v>1</v>
      </c>
      <c r="B2" t="s">
        <v>368</v>
      </c>
      <c r="C2" s="133">
        <v>11.9</v>
      </c>
      <c r="D2">
        <v>0</v>
      </c>
      <c r="E2">
        <v>20</v>
      </c>
      <c r="F2" s="135"/>
      <c r="G2" s="133">
        <f>TblEstoque[[#This Row],[Quantidade Vendida]]*TblEstoque[[#This Row],[Preço Unitário]]</f>
        <v>238</v>
      </c>
    </row>
    <row r="3" spans="1:7" x14ac:dyDescent="0.25">
      <c r="A3">
        <v>2</v>
      </c>
      <c r="B3" t="s">
        <v>373</v>
      </c>
      <c r="C3" s="133">
        <v>35</v>
      </c>
      <c r="D3">
        <v>30</v>
      </c>
      <c r="E3">
        <v>15</v>
      </c>
      <c r="F3" s="136"/>
      <c r="G3" s="133">
        <f>TblEstoque[[#This Row],[Quantidade Vendida]]*TblEstoque[[#This Row],[Preço Unitário]]</f>
        <v>525</v>
      </c>
    </row>
    <row r="4" spans="1:7" x14ac:dyDescent="0.25">
      <c r="A4">
        <v>3</v>
      </c>
      <c r="B4" t="s">
        <v>369</v>
      </c>
      <c r="C4" s="133">
        <v>87.5</v>
      </c>
      <c r="D4">
        <v>22</v>
      </c>
      <c r="E4">
        <v>7</v>
      </c>
      <c r="F4" s="136"/>
      <c r="G4" s="133">
        <f>TblEstoque[[#This Row],[Quantidade Vendida]]*TblEstoque[[#This Row],[Preço Unitário]]</f>
        <v>612.5</v>
      </c>
    </row>
    <row r="5" spans="1:7" x14ac:dyDescent="0.25">
      <c r="A5">
        <v>4</v>
      </c>
      <c r="B5" t="s">
        <v>370</v>
      </c>
      <c r="C5" s="133">
        <v>27.9</v>
      </c>
      <c r="D5">
        <v>0</v>
      </c>
      <c r="E5">
        <v>8</v>
      </c>
      <c r="F5" s="136"/>
      <c r="G5" s="133">
        <f>TblEstoque[[#This Row],[Quantidade Vendida]]*TblEstoque[[#This Row],[Preço Unitário]]</f>
        <v>223.2</v>
      </c>
    </row>
    <row r="6" spans="1:7" x14ac:dyDescent="0.25">
      <c r="A6">
        <v>5</v>
      </c>
      <c r="B6" t="s">
        <v>371</v>
      </c>
      <c r="C6" s="133">
        <v>78.45</v>
      </c>
      <c r="D6">
        <v>50</v>
      </c>
      <c r="E6">
        <v>9</v>
      </c>
      <c r="F6" s="136"/>
      <c r="G6" s="133">
        <f>TblEstoque[[#This Row],[Quantidade Vendida]]*TblEstoque[[#This Row],[Preço Unitário]]</f>
        <v>706.05000000000007</v>
      </c>
    </row>
    <row r="7" spans="1:7" ht="15.75" thickBot="1" x14ac:dyDescent="0.3">
      <c r="A7">
        <v>6</v>
      </c>
      <c r="B7" t="s">
        <v>372</v>
      </c>
      <c r="C7" s="133">
        <v>333.6</v>
      </c>
      <c r="D7">
        <v>20</v>
      </c>
      <c r="E7">
        <v>40</v>
      </c>
      <c r="F7" s="137"/>
      <c r="G7" s="133">
        <f>TblEstoque[[#This Row],[Quantidade Vendida]]*TblEstoque[[#This Row],[Preço Unitário]]</f>
        <v>13344</v>
      </c>
    </row>
    <row r="8" spans="1:7" ht="15.75" thickTop="1" x14ac:dyDescent="0.25">
      <c r="C8" s="133"/>
      <c r="G8" s="133"/>
    </row>
    <row r="9" spans="1:7" x14ac:dyDescent="0.25">
      <c r="C9" s="133"/>
      <c r="G9" s="133"/>
    </row>
    <row r="10" spans="1:7" x14ac:dyDescent="0.25">
      <c r="C10" s="133"/>
      <c r="G10" s="133"/>
    </row>
    <row r="11" spans="1:7" x14ac:dyDescent="0.25">
      <c r="C11" s="133"/>
      <c r="G11" s="133"/>
    </row>
    <row r="12" spans="1:7" x14ac:dyDescent="0.25">
      <c r="C12" s="133"/>
      <c r="G12" s="133"/>
    </row>
    <row r="13" spans="1:7" x14ac:dyDescent="0.25">
      <c r="C13" s="133"/>
      <c r="G13" s="133"/>
    </row>
    <row r="14" spans="1:7" x14ac:dyDescent="0.25">
      <c r="C14" s="133"/>
      <c r="G14" s="133"/>
    </row>
    <row r="15" spans="1:7" x14ac:dyDescent="0.25">
      <c r="C15" s="133"/>
      <c r="G15" s="133"/>
    </row>
    <row r="16" spans="1:7" x14ac:dyDescent="0.25">
      <c r="C16" s="133"/>
      <c r="G16" s="133"/>
    </row>
    <row r="17" spans="3:7" x14ac:dyDescent="0.25">
      <c r="C17" s="133"/>
      <c r="G17" s="133"/>
    </row>
    <row r="18" spans="3:7" x14ac:dyDescent="0.25">
      <c r="C18" s="133"/>
      <c r="G18" s="133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2">
    <tabColor theme="9" tint="-0.249977111117893"/>
  </sheetPr>
  <dimension ref="A1:H15"/>
  <sheetViews>
    <sheetView showGridLines="0" workbookViewId="0">
      <selection activeCell="E2" sqref="E2"/>
    </sheetView>
  </sheetViews>
  <sheetFormatPr defaultRowHeight="15" x14ac:dyDescent="0.25"/>
  <cols>
    <col min="1" max="1" width="22.28515625" bestFit="1" customWidth="1"/>
    <col min="2" max="2" width="14.140625" bestFit="1" customWidth="1"/>
    <col min="3" max="3" width="12.85546875" bestFit="1" customWidth="1"/>
    <col min="4" max="4" width="13.28515625" bestFit="1" customWidth="1"/>
    <col min="5" max="5" width="95.140625" customWidth="1"/>
    <col min="6" max="6" width="8.42578125" bestFit="1" customWidth="1"/>
    <col min="7" max="7" width="11.5703125" bestFit="1" customWidth="1"/>
    <col min="8" max="8" width="2.7109375" customWidth="1"/>
  </cols>
  <sheetData>
    <row r="1" spans="1:8" ht="15.75" thickBot="1" x14ac:dyDescent="0.3">
      <c r="A1" s="156" t="s">
        <v>80</v>
      </c>
      <c r="B1" s="156" t="s">
        <v>374</v>
      </c>
      <c r="C1" s="156" t="s">
        <v>127</v>
      </c>
      <c r="D1" s="156" t="s">
        <v>375</v>
      </c>
      <c r="E1" s="156" t="s">
        <v>376</v>
      </c>
      <c r="H1" s="157"/>
    </row>
    <row r="2" spans="1:8" ht="15.75" thickTop="1" x14ac:dyDescent="0.25">
      <c r="A2" t="s">
        <v>377</v>
      </c>
      <c r="B2" s="110">
        <v>42379</v>
      </c>
      <c r="C2" s="133">
        <v>10000</v>
      </c>
      <c r="D2" s="110">
        <v>42372</v>
      </c>
      <c r="E2" s="138"/>
    </row>
    <row r="3" spans="1:8" x14ac:dyDescent="0.25">
      <c r="A3" t="s">
        <v>378</v>
      </c>
      <c r="B3" s="110">
        <v>42379</v>
      </c>
      <c r="C3" s="133">
        <v>10000</v>
      </c>
      <c r="D3" s="110">
        <v>42379</v>
      </c>
      <c r="E3" s="139"/>
    </row>
    <row r="4" spans="1:8" x14ac:dyDescent="0.25">
      <c r="A4" t="s">
        <v>379</v>
      </c>
      <c r="B4" s="110">
        <v>42379</v>
      </c>
      <c r="C4" s="133">
        <v>10000</v>
      </c>
      <c r="D4" s="110">
        <v>42389</v>
      </c>
      <c r="E4" s="139"/>
    </row>
    <row r="5" spans="1:8" x14ac:dyDescent="0.25">
      <c r="A5" t="s">
        <v>380</v>
      </c>
      <c r="B5" s="110">
        <v>42379</v>
      </c>
      <c r="C5" s="133">
        <v>10000</v>
      </c>
      <c r="D5" s="110">
        <v>42501</v>
      </c>
      <c r="E5" s="139"/>
    </row>
    <row r="6" spans="1:8" x14ac:dyDescent="0.25">
      <c r="A6" t="s">
        <v>381</v>
      </c>
      <c r="B6" s="110">
        <v>42379</v>
      </c>
      <c r="C6" s="133">
        <v>10000</v>
      </c>
      <c r="D6" s="110">
        <v>42613</v>
      </c>
      <c r="E6" s="139"/>
    </row>
    <row r="7" spans="1:8" ht="15.75" thickBot="1" x14ac:dyDescent="0.3">
      <c r="A7" t="s">
        <v>382</v>
      </c>
      <c r="B7" s="110">
        <v>42379</v>
      </c>
      <c r="C7" s="133">
        <v>10000</v>
      </c>
      <c r="D7" s="110">
        <v>41311</v>
      </c>
      <c r="E7" s="140"/>
    </row>
    <row r="8" spans="1:8" ht="15.75" thickTop="1" x14ac:dyDescent="0.25"/>
    <row r="9" spans="1:8" x14ac:dyDescent="0.25">
      <c r="A9" t="s">
        <v>383</v>
      </c>
      <c r="B9" t="s">
        <v>384</v>
      </c>
      <c r="C9" t="s">
        <v>385</v>
      </c>
    </row>
    <row r="10" spans="1:8" x14ac:dyDescent="0.25">
      <c r="A10" s="159">
        <v>0.03</v>
      </c>
      <c r="B10" s="160">
        <v>2.5000000000000001E-4</v>
      </c>
      <c r="C10" s="159">
        <v>0.05</v>
      </c>
    </row>
    <row r="15" spans="1:8" x14ac:dyDescent="0.25">
      <c r="A15" s="158"/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3">
    <tabColor rgb="FF002060"/>
  </sheetPr>
  <dimension ref="A1:J23"/>
  <sheetViews>
    <sheetView showGridLines="0" workbookViewId="0">
      <selection activeCell="E3" sqref="E3"/>
    </sheetView>
  </sheetViews>
  <sheetFormatPr defaultRowHeight="15" x14ac:dyDescent="0.25"/>
  <cols>
    <col min="1" max="1" width="19.7109375" bestFit="1" customWidth="1"/>
    <col min="2" max="2" width="17.5703125" bestFit="1" customWidth="1"/>
    <col min="3" max="3" width="6.140625" customWidth="1"/>
    <col min="4" max="4" width="13.5703125" bestFit="1" customWidth="1"/>
    <col min="5" max="5" width="29.85546875" customWidth="1"/>
  </cols>
  <sheetData>
    <row r="1" spans="1:10" ht="15.75" thickBot="1" x14ac:dyDescent="0.3">
      <c r="A1" s="171" t="s">
        <v>442</v>
      </c>
      <c r="B1" s="172" t="s">
        <v>129</v>
      </c>
      <c r="D1" s="545" t="s">
        <v>466</v>
      </c>
      <c r="E1" s="545"/>
    </row>
    <row r="2" spans="1:10" ht="15.75" thickTop="1" x14ac:dyDescent="0.25">
      <c r="A2" s="173" t="s">
        <v>444</v>
      </c>
      <c r="B2" s="174">
        <v>210</v>
      </c>
      <c r="D2" t="s">
        <v>442</v>
      </c>
      <c r="E2" s="325" t="s">
        <v>443</v>
      </c>
    </row>
    <row r="3" spans="1:10" x14ac:dyDescent="0.25">
      <c r="A3" s="175" t="s">
        <v>445</v>
      </c>
      <c r="B3" s="176">
        <v>180</v>
      </c>
      <c r="D3" s="108" t="s">
        <v>444</v>
      </c>
      <c r="E3" s="114"/>
    </row>
    <row r="4" spans="1:10" x14ac:dyDescent="0.25">
      <c r="A4" s="175" t="s">
        <v>446</v>
      </c>
      <c r="B4" s="176">
        <v>50</v>
      </c>
      <c r="D4" s="108" t="s">
        <v>445</v>
      </c>
      <c r="E4" s="114"/>
    </row>
    <row r="5" spans="1:10" x14ac:dyDescent="0.25">
      <c r="A5" s="175" t="s">
        <v>447</v>
      </c>
      <c r="B5" s="176">
        <v>74</v>
      </c>
      <c r="D5" s="108" t="s">
        <v>446</v>
      </c>
      <c r="E5" s="114"/>
    </row>
    <row r="6" spans="1:10" x14ac:dyDescent="0.25">
      <c r="A6" s="175" t="s">
        <v>444</v>
      </c>
      <c r="B6" s="176">
        <v>219</v>
      </c>
      <c r="D6" s="108" t="s">
        <v>447</v>
      </c>
      <c r="E6" s="114"/>
    </row>
    <row r="7" spans="1:10" x14ac:dyDescent="0.25">
      <c r="A7" s="175" t="s">
        <v>445</v>
      </c>
      <c r="B7" s="176">
        <v>156</v>
      </c>
      <c r="D7" s="108" t="s">
        <v>448</v>
      </c>
      <c r="E7" s="114"/>
      <c r="J7" t="s">
        <v>449</v>
      </c>
    </row>
    <row r="8" spans="1:10" x14ac:dyDescent="0.25">
      <c r="A8" s="175" t="s">
        <v>448</v>
      </c>
      <c r="B8" s="176">
        <v>423</v>
      </c>
    </row>
    <row r="9" spans="1:10" x14ac:dyDescent="0.25">
      <c r="A9" s="175" t="s">
        <v>445</v>
      </c>
      <c r="B9" s="176">
        <v>148</v>
      </c>
      <c r="D9" s="545" t="s">
        <v>467</v>
      </c>
      <c r="E9" s="545"/>
    </row>
    <row r="10" spans="1:10" x14ac:dyDescent="0.25">
      <c r="A10" s="175" t="s">
        <v>444</v>
      </c>
      <c r="B10" s="176">
        <v>145</v>
      </c>
      <c r="D10" t="s">
        <v>442</v>
      </c>
      <c r="E10" s="325" t="s">
        <v>443</v>
      </c>
    </row>
    <row r="11" spans="1:10" x14ac:dyDescent="0.25">
      <c r="A11" s="175" t="s">
        <v>444</v>
      </c>
      <c r="B11" s="176">
        <v>118.9</v>
      </c>
      <c r="D11" s="108" t="s">
        <v>444</v>
      </c>
      <c r="E11" s="114"/>
    </row>
    <row r="12" spans="1:10" x14ac:dyDescent="0.25">
      <c r="A12" s="175" t="s">
        <v>447</v>
      </c>
      <c r="B12" s="176">
        <v>84</v>
      </c>
      <c r="D12" s="108" t="s">
        <v>445</v>
      </c>
      <c r="E12" s="114"/>
    </row>
    <row r="13" spans="1:10" x14ac:dyDescent="0.25">
      <c r="A13" s="175" t="s">
        <v>448</v>
      </c>
      <c r="B13" s="176">
        <v>641</v>
      </c>
      <c r="D13" s="108" t="s">
        <v>446</v>
      </c>
      <c r="E13" s="114"/>
    </row>
    <row r="14" spans="1:10" x14ac:dyDescent="0.25">
      <c r="A14" s="175" t="s">
        <v>444</v>
      </c>
      <c r="B14" s="176">
        <v>220</v>
      </c>
      <c r="D14" s="108" t="s">
        <v>447</v>
      </c>
      <c r="E14" s="114"/>
    </row>
    <row r="15" spans="1:10" x14ac:dyDescent="0.25">
      <c r="A15" s="175" t="s">
        <v>448</v>
      </c>
      <c r="B15" s="176">
        <v>547</v>
      </c>
      <c r="D15" s="108" t="s">
        <v>448</v>
      </c>
      <c r="E15" s="114"/>
    </row>
    <row r="17" spans="1:5" x14ac:dyDescent="0.25">
      <c r="A17" s="545" t="s">
        <v>497</v>
      </c>
      <c r="B17" s="545"/>
      <c r="D17" s="545" t="s">
        <v>468</v>
      </c>
      <c r="E17" s="545"/>
    </row>
    <row r="18" spans="1:5" x14ac:dyDescent="0.25">
      <c r="A18" t="s">
        <v>442</v>
      </c>
      <c r="B18" s="325" t="s">
        <v>443</v>
      </c>
      <c r="D18" t="s">
        <v>442</v>
      </c>
      <c r="E18" s="325" t="s">
        <v>443</v>
      </c>
    </row>
    <row r="19" spans="1:5" x14ac:dyDescent="0.25">
      <c r="A19" s="108" t="s">
        <v>2313</v>
      </c>
      <c r="D19" s="108" t="s">
        <v>444</v>
      </c>
    </row>
    <row r="20" spans="1:5" x14ac:dyDescent="0.25">
      <c r="A20" s="108"/>
      <c r="D20" s="108" t="s">
        <v>445</v>
      </c>
    </row>
    <row r="21" spans="1:5" x14ac:dyDescent="0.25">
      <c r="A21" s="108"/>
      <c r="D21" s="108" t="s">
        <v>446</v>
      </c>
    </row>
    <row r="22" spans="1:5" x14ac:dyDescent="0.25">
      <c r="A22" s="108"/>
      <c r="D22" s="108" t="s">
        <v>447</v>
      </c>
    </row>
    <row r="23" spans="1:5" x14ac:dyDescent="0.25">
      <c r="A23" s="108"/>
      <c r="D23" s="108" t="s">
        <v>448</v>
      </c>
    </row>
  </sheetData>
  <mergeCells count="4">
    <mergeCell ref="D1:E1"/>
    <mergeCell ref="D9:E9"/>
    <mergeCell ref="D17:E17"/>
    <mergeCell ref="A17:B17"/>
  </mergeCells>
  <pageMargins left="0.511811024" right="0.511811024" top="0.78740157499999996" bottom="0.78740157499999996" header="0.31496062000000002" footer="0.31496062000000002"/>
  <drawing r:id="rId1"/>
  <tableParts count="5">
    <tablePart r:id="rId2"/>
    <tablePart r:id="rId3"/>
    <tablePart r:id="rId4"/>
    <tablePart r:id="rId5"/>
    <tablePart r:id="rId6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4">
    <tabColor theme="9" tint="-0.249977111117893"/>
  </sheetPr>
  <dimension ref="A1:G14"/>
  <sheetViews>
    <sheetView showGridLines="0" zoomScaleNormal="100" workbookViewId="0">
      <selection activeCell="F2" sqref="F2"/>
    </sheetView>
  </sheetViews>
  <sheetFormatPr defaultRowHeight="15" x14ac:dyDescent="0.25"/>
  <cols>
    <col min="1" max="1" width="17.7109375" bestFit="1" customWidth="1"/>
    <col min="2" max="2" width="18.5703125" bestFit="1" customWidth="1"/>
    <col min="3" max="4" width="14.140625" customWidth="1"/>
    <col min="5" max="5" width="18.5703125" bestFit="1" customWidth="1"/>
    <col min="6" max="6" width="14.7109375" bestFit="1" customWidth="1"/>
  </cols>
  <sheetData>
    <row r="1" spans="1:7" ht="15.75" thickBot="1" x14ac:dyDescent="0.3">
      <c r="A1" t="s">
        <v>113</v>
      </c>
      <c r="B1" t="s">
        <v>314</v>
      </c>
      <c r="C1" t="s">
        <v>450</v>
      </c>
      <c r="E1" t="s">
        <v>314</v>
      </c>
      <c r="F1" t="s">
        <v>147</v>
      </c>
    </row>
    <row r="2" spans="1:7" ht="15.75" thickTop="1" x14ac:dyDescent="0.25">
      <c r="A2" t="s">
        <v>288</v>
      </c>
      <c r="B2" t="s">
        <v>451</v>
      </c>
      <c r="C2" s="133">
        <v>50000</v>
      </c>
      <c r="E2" t="s">
        <v>451</v>
      </c>
      <c r="F2" s="138"/>
    </row>
    <row r="3" spans="1:7" x14ac:dyDescent="0.25">
      <c r="A3" t="s">
        <v>289</v>
      </c>
      <c r="B3" t="s">
        <v>452</v>
      </c>
      <c r="C3" s="133">
        <v>67000</v>
      </c>
      <c r="E3" t="s">
        <v>452</v>
      </c>
      <c r="F3" s="139"/>
    </row>
    <row r="4" spans="1:7" ht="15.75" thickBot="1" x14ac:dyDescent="0.3">
      <c r="A4" t="s">
        <v>290</v>
      </c>
      <c r="B4" t="s">
        <v>453</v>
      </c>
      <c r="C4" s="133">
        <v>78000</v>
      </c>
      <c r="E4" t="s">
        <v>453</v>
      </c>
      <c r="F4" s="140"/>
    </row>
    <row r="5" spans="1:7" ht="15.75" thickTop="1" x14ac:dyDescent="0.25">
      <c r="A5" t="s">
        <v>291</v>
      </c>
      <c r="B5" t="s">
        <v>451</v>
      </c>
      <c r="C5" s="133">
        <v>94400</v>
      </c>
    </row>
    <row r="6" spans="1:7" x14ac:dyDescent="0.25">
      <c r="A6" t="s">
        <v>292</v>
      </c>
      <c r="B6" t="s">
        <v>453</v>
      </c>
      <c r="C6" s="133">
        <v>58900</v>
      </c>
    </row>
    <row r="7" spans="1:7" x14ac:dyDescent="0.25">
      <c r="A7" t="s">
        <v>454</v>
      </c>
      <c r="B7" t="s">
        <v>451</v>
      </c>
      <c r="C7" s="133">
        <v>32900</v>
      </c>
    </row>
    <row r="8" spans="1:7" x14ac:dyDescent="0.25">
      <c r="A8" t="s">
        <v>455</v>
      </c>
      <c r="B8" t="s">
        <v>452</v>
      </c>
      <c r="C8" s="133">
        <v>89999</v>
      </c>
    </row>
    <row r="9" spans="1:7" x14ac:dyDescent="0.25">
      <c r="A9" t="s">
        <v>456</v>
      </c>
      <c r="B9" t="s">
        <v>453</v>
      </c>
      <c r="C9" s="133">
        <v>65234</v>
      </c>
    </row>
    <row r="14" spans="1:7" x14ac:dyDescent="0.25">
      <c r="G14" t="s">
        <v>449</v>
      </c>
    </row>
  </sheetData>
  <pageMargins left="0.511811024" right="0.511811024" top="0.78740157499999996" bottom="0.78740157499999996" header="0.31496062000000002" footer="0.31496062000000002"/>
  <pageSetup orientation="portrait" verticalDpi="0" r:id="rId1"/>
  <drawing r:id="rId2"/>
  <tableParts count="2">
    <tablePart r:id="rId3"/>
    <tablePart r:id="rId4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5">
    <tabColor theme="9" tint="-0.249977111117893"/>
  </sheetPr>
  <dimension ref="A1:G20"/>
  <sheetViews>
    <sheetView showGridLines="0" workbookViewId="0">
      <selection activeCell="F2" sqref="F2"/>
    </sheetView>
  </sheetViews>
  <sheetFormatPr defaultRowHeight="15" x14ac:dyDescent="0.25"/>
  <cols>
    <col min="1" max="1" width="9.85546875" bestFit="1" customWidth="1"/>
    <col min="2" max="2" width="13.5703125" customWidth="1"/>
    <col min="3" max="3" width="18.42578125" customWidth="1"/>
    <col min="5" max="5" width="11.42578125" customWidth="1"/>
    <col min="6" max="6" width="12.42578125" customWidth="1"/>
    <col min="7" max="7" width="19.7109375" customWidth="1"/>
  </cols>
  <sheetData>
    <row r="1" spans="1:7" ht="15.75" thickBot="1" x14ac:dyDescent="0.3">
      <c r="A1" t="s">
        <v>457</v>
      </c>
      <c r="B1" t="s">
        <v>10</v>
      </c>
      <c r="C1" t="s">
        <v>443</v>
      </c>
      <c r="E1" t="s">
        <v>457</v>
      </c>
      <c r="F1" t="s">
        <v>458</v>
      </c>
      <c r="G1" t="s">
        <v>459</v>
      </c>
    </row>
    <row r="2" spans="1:7" ht="16.5" thickTop="1" thickBot="1" x14ac:dyDescent="0.3">
      <c r="A2" t="s">
        <v>460</v>
      </c>
      <c r="B2">
        <v>371</v>
      </c>
      <c r="C2" s="133">
        <v>316463.73393417278</v>
      </c>
      <c r="E2" t="s">
        <v>461</v>
      </c>
      <c r="F2" s="177"/>
      <c r="G2" s="178"/>
    </row>
    <row r="3" spans="1:7" ht="15.75" thickTop="1" x14ac:dyDescent="0.25">
      <c r="A3" t="s">
        <v>461</v>
      </c>
      <c r="B3">
        <v>158</v>
      </c>
      <c r="C3" s="133">
        <v>3646.1352351071851</v>
      </c>
      <c r="G3" s="133"/>
    </row>
    <row r="4" spans="1:7" x14ac:dyDescent="0.25">
      <c r="A4" t="s">
        <v>462</v>
      </c>
      <c r="B4">
        <v>122</v>
      </c>
      <c r="C4" s="133">
        <v>62316.432447333988</v>
      </c>
    </row>
    <row r="5" spans="1:7" x14ac:dyDescent="0.25">
      <c r="A5" t="s">
        <v>463</v>
      </c>
      <c r="B5">
        <v>269</v>
      </c>
      <c r="C5" s="133">
        <v>7857.3177567600642</v>
      </c>
    </row>
    <row r="6" spans="1:7" x14ac:dyDescent="0.25">
      <c r="A6" t="s">
        <v>464</v>
      </c>
      <c r="B6">
        <v>375</v>
      </c>
      <c r="C6" s="133">
        <v>258343.62710007324</v>
      </c>
    </row>
    <row r="7" spans="1:7" x14ac:dyDescent="0.25">
      <c r="A7" t="s">
        <v>465</v>
      </c>
      <c r="B7">
        <v>315</v>
      </c>
      <c r="C7" s="133">
        <v>249509.9513159921</v>
      </c>
    </row>
    <row r="8" spans="1:7" x14ac:dyDescent="0.25">
      <c r="A8" t="s">
        <v>460</v>
      </c>
      <c r="B8">
        <v>343</v>
      </c>
      <c r="C8" s="133">
        <v>188647.35721204581</v>
      </c>
    </row>
    <row r="9" spans="1:7" x14ac:dyDescent="0.25">
      <c r="A9" t="s">
        <v>461</v>
      </c>
      <c r="B9">
        <v>306</v>
      </c>
      <c r="C9" s="133">
        <v>61154.489043077527</v>
      </c>
    </row>
    <row r="10" spans="1:7" x14ac:dyDescent="0.25">
      <c r="A10" t="s">
        <v>462</v>
      </c>
      <c r="B10">
        <v>185</v>
      </c>
      <c r="C10" s="133">
        <v>87265.28162959608</v>
      </c>
    </row>
    <row r="11" spans="1:7" x14ac:dyDescent="0.25">
      <c r="A11" t="s">
        <v>463</v>
      </c>
      <c r="B11">
        <v>223</v>
      </c>
      <c r="C11" s="133">
        <v>142125.70725240567</v>
      </c>
    </row>
    <row r="12" spans="1:7" x14ac:dyDescent="0.25">
      <c r="A12" t="s">
        <v>464</v>
      </c>
      <c r="B12">
        <v>286</v>
      </c>
      <c r="C12" s="133">
        <v>242856.03159157166</v>
      </c>
    </row>
    <row r="13" spans="1:7" x14ac:dyDescent="0.25">
      <c r="A13" t="s">
        <v>465</v>
      </c>
      <c r="B13">
        <v>250</v>
      </c>
      <c r="C13" s="133">
        <v>181466.87515056963</v>
      </c>
    </row>
    <row r="14" spans="1:7" x14ac:dyDescent="0.25">
      <c r="A14" t="s">
        <v>460</v>
      </c>
      <c r="B14">
        <v>283</v>
      </c>
      <c r="C14" s="133">
        <v>164580.34827306526</v>
      </c>
    </row>
    <row r="15" spans="1:7" x14ac:dyDescent="0.25">
      <c r="A15" t="s">
        <v>461</v>
      </c>
      <c r="B15">
        <v>128</v>
      </c>
      <c r="C15" s="133">
        <v>97336.419036881882</v>
      </c>
    </row>
    <row r="16" spans="1:7" x14ac:dyDescent="0.25">
      <c r="A16" t="s">
        <v>462</v>
      </c>
      <c r="B16">
        <v>132</v>
      </c>
      <c r="C16" s="133">
        <v>48005.185280088095</v>
      </c>
    </row>
    <row r="17" spans="1:3" x14ac:dyDescent="0.25">
      <c r="A17" t="s">
        <v>463</v>
      </c>
      <c r="B17">
        <v>339</v>
      </c>
      <c r="C17" s="133">
        <v>173164.43652246706</v>
      </c>
    </row>
    <row r="18" spans="1:3" x14ac:dyDescent="0.25">
      <c r="A18" t="s">
        <v>464</v>
      </c>
      <c r="B18">
        <v>155</v>
      </c>
      <c r="C18" s="133">
        <v>105921.65631403359</v>
      </c>
    </row>
    <row r="19" spans="1:3" x14ac:dyDescent="0.25">
      <c r="A19" t="s">
        <v>465</v>
      </c>
      <c r="B19">
        <v>158</v>
      </c>
      <c r="C19" s="133">
        <v>105475.65897615672</v>
      </c>
    </row>
    <row r="20" spans="1:3" x14ac:dyDescent="0.25">
      <c r="A20" t="s">
        <v>460</v>
      </c>
      <c r="B20">
        <v>178</v>
      </c>
      <c r="C20" s="133">
        <v>105841.44641207237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6">
    <tabColor theme="9" tint="-0.249977111117893"/>
  </sheetPr>
  <dimension ref="A1:E41"/>
  <sheetViews>
    <sheetView showGridLines="0" workbookViewId="0">
      <selection activeCell="E2" sqref="E2"/>
    </sheetView>
  </sheetViews>
  <sheetFormatPr defaultRowHeight="15" x14ac:dyDescent="0.25"/>
  <cols>
    <col min="1" max="1" width="17.7109375" bestFit="1" customWidth="1"/>
    <col min="2" max="2" width="18.5703125" bestFit="1" customWidth="1"/>
    <col min="4" max="4" width="18.5703125" bestFit="1" customWidth="1"/>
    <col min="5" max="5" width="14.7109375" bestFit="1" customWidth="1"/>
  </cols>
  <sheetData>
    <row r="1" spans="1:5" ht="15.75" thickBot="1" x14ac:dyDescent="0.3">
      <c r="A1" t="s">
        <v>113</v>
      </c>
      <c r="B1" t="s">
        <v>314</v>
      </c>
      <c r="D1" t="s">
        <v>314</v>
      </c>
      <c r="E1" t="s">
        <v>450</v>
      </c>
    </row>
    <row r="2" spans="1:5" ht="15.75" thickTop="1" x14ac:dyDescent="0.25">
      <c r="A2" t="s">
        <v>288</v>
      </c>
      <c r="B2" t="s">
        <v>451</v>
      </c>
      <c r="D2" t="s">
        <v>451</v>
      </c>
      <c r="E2" s="135"/>
    </row>
    <row r="3" spans="1:5" x14ac:dyDescent="0.25">
      <c r="A3" t="s">
        <v>289</v>
      </c>
      <c r="B3" t="s">
        <v>336</v>
      </c>
      <c r="D3" t="s">
        <v>452</v>
      </c>
      <c r="E3" s="136"/>
    </row>
    <row r="4" spans="1:5" x14ac:dyDescent="0.25">
      <c r="A4" t="s">
        <v>290</v>
      </c>
      <c r="B4" t="s">
        <v>453</v>
      </c>
      <c r="D4" t="s">
        <v>453</v>
      </c>
      <c r="E4" s="136"/>
    </row>
    <row r="5" spans="1:5" x14ac:dyDescent="0.25">
      <c r="A5" t="s">
        <v>291</v>
      </c>
      <c r="B5" t="s">
        <v>493</v>
      </c>
      <c r="D5" t="s">
        <v>336</v>
      </c>
      <c r="E5" s="136"/>
    </row>
    <row r="6" spans="1:5" x14ac:dyDescent="0.25">
      <c r="A6" t="s">
        <v>292</v>
      </c>
      <c r="B6" t="s">
        <v>453</v>
      </c>
      <c r="D6" t="s">
        <v>469</v>
      </c>
      <c r="E6" s="136"/>
    </row>
    <row r="7" spans="1:5" ht="15.75" thickBot="1" x14ac:dyDescent="0.3">
      <c r="A7" t="s">
        <v>454</v>
      </c>
      <c r="B7" t="s">
        <v>470</v>
      </c>
      <c r="D7" t="s">
        <v>492</v>
      </c>
      <c r="E7" s="137"/>
    </row>
    <row r="8" spans="1:5" ht="15.75" thickTop="1" x14ac:dyDescent="0.25">
      <c r="A8" t="s">
        <v>455</v>
      </c>
      <c r="B8" t="s">
        <v>336</v>
      </c>
    </row>
    <row r="9" spans="1:5" x14ac:dyDescent="0.25">
      <c r="A9" t="s">
        <v>456</v>
      </c>
      <c r="B9" t="s">
        <v>453</v>
      </c>
    </row>
    <row r="10" spans="1:5" x14ac:dyDescent="0.25">
      <c r="A10" t="s">
        <v>292</v>
      </c>
      <c r="B10" t="s">
        <v>471</v>
      </c>
    </row>
    <row r="11" spans="1:5" x14ac:dyDescent="0.25">
      <c r="A11" t="s">
        <v>454</v>
      </c>
      <c r="B11" t="s">
        <v>470</v>
      </c>
    </row>
    <row r="12" spans="1:5" x14ac:dyDescent="0.25">
      <c r="A12" t="s">
        <v>289</v>
      </c>
      <c r="B12" t="s">
        <v>452</v>
      </c>
    </row>
    <row r="13" spans="1:5" x14ac:dyDescent="0.25">
      <c r="A13" t="s">
        <v>289</v>
      </c>
      <c r="B13" t="s">
        <v>453</v>
      </c>
    </row>
    <row r="14" spans="1:5" x14ac:dyDescent="0.25">
      <c r="A14" t="s">
        <v>290</v>
      </c>
      <c r="B14" t="s">
        <v>336</v>
      </c>
    </row>
    <row r="15" spans="1:5" x14ac:dyDescent="0.25">
      <c r="A15" t="s">
        <v>291</v>
      </c>
      <c r="B15" t="s">
        <v>470</v>
      </c>
    </row>
    <row r="16" spans="1:5" x14ac:dyDescent="0.25">
      <c r="A16" t="s">
        <v>292</v>
      </c>
      <c r="B16" t="s">
        <v>452</v>
      </c>
    </row>
    <row r="17" spans="1:2" x14ac:dyDescent="0.25">
      <c r="A17" t="s">
        <v>454</v>
      </c>
      <c r="B17" t="s">
        <v>336</v>
      </c>
    </row>
    <row r="18" spans="1:2" x14ac:dyDescent="0.25">
      <c r="A18" t="s">
        <v>456</v>
      </c>
      <c r="B18" t="s">
        <v>471</v>
      </c>
    </row>
    <row r="19" spans="1:2" x14ac:dyDescent="0.25">
      <c r="A19" t="s">
        <v>292</v>
      </c>
      <c r="B19" t="s">
        <v>470</v>
      </c>
    </row>
    <row r="20" spans="1:2" x14ac:dyDescent="0.25">
      <c r="A20" t="s">
        <v>288</v>
      </c>
      <c r="B20" t="s">
        <v>336</v>
      </c>
    </row>
    <row r="21" spans="1:2" x14ac:dyDescent="0.25">
      <c r="A21" t="s">
        <v>289</v>
      </c>
      <c r="B21" t="s">
        <v>453</v>
      </c>
    </row>
    <row r="22" spans="1:2" x14ac:dyDescent="0.25">
      <c r="A22" t="s">
        <v>290</v>
      </c>
      <c r="B22" t="s">
        <v>453</v>
      </c>
    </row>
    <row r="23" spans="1:2" x14ac:dyDescent="0.25">
      <c r="A23" t="s">
        <v>473</v>
      </c>
      <c r="B23" t="s">
        <v>452</v>
      </c>
    </row>
    <row r="24" spans="1:2" x14ac:dyDescent="0.25">
      <c r="A24" t="s">
        <v>474</v>
      </c>
      <c r="B24" t="s">
        <v>336</v>
      </c>
    </row>
    <row r="25" spans="1:2" x14ac:dyDescent="0.25">
      <c r="A25" t="s">
        <v>475</v>
      </c>
      <c r="B25" t="s">
        <v>471</v>
      </c>
    </row>
    <row r="26" spans="1:2" x14ac:dyDescent="0.25">
      <c r="A26" t="s">
        <v>476</v>
      </c>
      <c r="B26" t="s">
        <v>470</v>
      </c>
    </row>
    <row r="27" spans="1:2" x14ac:dyDescent="0.25">
      <c r="A27" t="s">
        <v>477</v>
      </c>
      <c r="B27" t="s">
        <v>336</v>
      </c>
    </row>
    <row r="28" spans="1:2" x14ac:dyDescent="0.25">
      <c r="A28" t="s">
        <v>478</v>
      </c>
      <c r="B28" t="s">
        <v>453</v>
      </c>
    </row>
    <row r="29" spans="1:2" x14ac:dyDescent="0.25">
      <c r="A29" t="s">
        <v>479</v>
      </c>
      <c r="B29" t="s">
        <v>453</v>
      </c>
    </row>
    <row r="30" spans="1:2" x14ac:dyDescent="0.25">
      <c r="A30" t="s">
        <v>480</v>
      </c>
      <c r="B30" t="s">
        <v>452</v>
      </c>
    </row>
    <row r="31" spans="1:2" x14ac:dyDescent="0.25">
      <c r="A31" t="s">
        <v>481</v>
      </c>
      <c r="B31" t="s">
        <v>336</v>
      </c>
    </row>
    <row r="32" spans="1:2" x14ac:dyDescent="0.25">
      <c r="A32" t="s">
        <v>482</v>
      </c>
      <c r="B32" t="s">
        <v>471</v>
      </c>
    </row>
    <row r="33" spans="1:2" x14ac:dyDescent="0.25">
      <c r="A33" t="s">
        <v>483</v>
      </c>
      <c r="B33" t="s">
        <v>451</v>
      </c>
    </row>
    <row r="34" spans="1:2" x14ac:dyDescent="0.25">
      <c r="A34" t="s">
        <v>484</v>
      </c>
      <c r="B34" t="s">
        <v>336</v>
      </c>
    </row>
    <row r="35" spans="1:2" x14ac:dyDescent="0.25">
      <c r="A35" t="s">
        <v>485</v>
      </c>
      <c r="B35" t="s">
        <v>453</v>
      </c>
    </row>
    <row r="36" spans="1:2" x14ac:dyDescent="0.25">
      <c r="A36" t="s">
        <v>486</v>
      </c>
      <c r="B36" t="s">
        <v>451</v>
      </c>
    </row>
    <row r="37" spans="1:2" x14ac:dyDescent="0.25">
      <c r="A37" t="s">
        <v>487</v>
      </c>
      <c r="B37" t="s">
        <v>453</v>
      </c>
    </row>
    <row r="38" spans="1:2" x14ac:dyDescent="0.25">
      <c r="A38" t="s">
        <v>488</v>
      </c>
      <c r="B38" t="s">
        <v>470</v>
      </c>
    </row>
    <row r="39" spans="1:2" x14ac:dyDescent="0.25">
      <c r="A39" t="s">
        <v>489</v>
      </c>
      <c r="B39" t="s">
        <v>336</v>
      </c>
    </row>
    <row r="40" spans="1:2" x14ac:dyDescent="0.25">
      <c r="A40" t="s">
        <v>490</v>
      </c>
      <c r="B40" t="s">
        <v>453</v>
      </c>
    </row>
    <row r="41" spans="1:2" x14ac:dyDescent="0.25">
      <c r="A41" t="s">
        <v>491</v>
      </c>
      <c r="B41" t="s">
        <v>471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7">
    <tabColor theme="9" tint="-0.249977111117893"/>
  </sheetPr>
  <dimension ref="A1:I49"/>
  <sheetViews>
    <sheetView showGridLines="0" workbookViewId="0">
      <selection activeCell="G2" sqref="G2"/>
    </sheetView>
  </sheetViews>
  <sheetFormatPr defaultRowHeight="15" x14ac:dyDescent="0.25"/>
  <cols>
    <col min="1" max="1" width="17.7109375" bestFit="1" customWidth="1"/>
    <col min="2" max="2" width="18.5703125" bestFit="1" customWidth="1"/>
    <col min="3" max="3" width="14.7109375" bestFit="1" customWidth="1"/>
    <col min="6" max="6" width="18.5703125" bestFit="1" customWidth="1"/>
    <col min="7" max="7" width="19.7109375" bestFit="1" customWidth="1"/>
    <col min="9" max="9" width="30.7109375" bestFit="1" customWidth="1"/>
  </cols>
  <sheetData>
    <row r="1" spans="1:9" ht="15.75" thickBot="1" x14ac:dyDescent="0.3">
      <c r="A1" t="s">
        <v>113</v>
      </c>
      <c r="B1" t="s">
        <v>314</v>
      </c>
      <c r="C1" t="s">
        <v>147</v>
      </c>
      <c r="F1" t="s">
        <v>314</v>
      </c>
      <c r="G1" t="s">
        <v>472</v>
      </c>
      <c r="I1" s="179" t="s">
        <v>496</v>
      </c>
    </row>
    <row r="2" spans="1:9" ht="16.5" thickTop="1" thickBot="1" x14ac:dyDescent="0.3">
      <c r="A2" t="s">
        <v>288</v>
      </c>
      <c r="B2" t="s">
        <v>451</v>
      </c>
      <c r="C2" s="133">
        <v>26720</v>
      </c>
      <c r="F2" t="s">
        <v>494</v>
      </c>
      <c r="G2" s="138"/>
      <c r="I2" s="180"/>
    </row>
    <row r="3" spans="1:9" ht="15.75" thickTop="1" x14ac:dyDescent="0.25">
      <c r="A3" t="s">
        <v>289</v>
      </c>
      <c r="B3" t="s">
        <v>452</v>
      </c>
      <c r="C3" s="133">
        <v>47536</v>
      </c>
      <c r="F3" t="s">
        <v>336</v>
      </c>
      <c r="G3" s="139"/>
    </row>
    <row r="4" spans="1:9" ht="15.75" thickBot="1" x14ac:dyDescent="0.3">
      <c r="A4" t="s">
        <v>290</v>
      </c>
      <c r="B4" t="s">
        <v>453</v>
      </c>
      <c r="C4" s="133">
        <v>30265</v>
      </c>
      <c r="F4" t="s">
        <v>495</v>
      </c>
      <c r="G4" s="140"/>
    </row>
    <row r="5" spans="1:9" ht="15.75" thickTop="1" x14ac:dyDescent="0.25">
      <c r="A5" t="s">
        <v>291</v>
      </c>
      <c r="B5" t="s">
        <v>451</v>
      </c>
      <c r="C5" s="133">
        <v>40807</v>
      </c>
    </row>
    <row r="6" spans="1:9" x14ac:dyDescent="0.25">
      <c r="A6" t="s">
        <v>292</v>
      </c>
      <c r="B6" t="s">
        <v>453</v>
      </c>
      <c r="C6" s="133">
        <v>10949</v>
      </c>
    </row>
    <row r="7" spans="1:9" x14ac:dyDescent="0.25">
      <c r="A7" t="s">
        <v>454</v>
      </c>
      <c r="B7" t="s">
        <v>451</v>
      </c>
      <c r="C7" s="133">
        <v>44796</v>
      </c>
    </row>
    <row r="8" spans="1:9" x14ac:dyDescent="0.25">
      <c r="A8" t="s">
        <v>455</v>
      </c>
      <c r="B8" t="s">
        <v>452</v>
      </c>
      <c r="C8" s="133">
        <v>29473</v>
      </c>
    </row>
    <row r="9" spans="1:9" x14ac:dyDescent="0.25">
      <c r="A9" t="s">
        <v>456</v>
      </c>
      <c r="B9" t="s">
        <v>453</v>
      </c>
      <c r="C9" s="133">
        <v>40463</v>
      </c>
    </row>
    <row r="10" spans="1:9" x14ac:dyDescent="0.25">
      <c r="A10" t="s">
        <v>288</v>
      </c>
      <c r="B10" t="s">
        <v>451</v>
      </c>
      <c r="C10" s="133">
        <v>48364</v>
      </c>
    </row>
    <row r="11" spans="1:9" x14ac:dyDescent="0.25">
      <c r="A11" t="s">
        <v>289</v>
      </c>
      <c r="B11" t="s">
        <v>336</v>
      </c>
      <c r="C11" s="133">
        <v>33786</v>
      </c>
    </row>
    <row r="12" spans="1:9" x14ac:dyDescent="0.25">
      <c r="A12" t="s">
        <v>290</v>
      </c>
      <c r="B12" t="s">
        <v>453</v>
      </c>
      <c r="C12" s="133">
        <v>42551</v>
      </c>
    </row>
    <row r="13" spans="1:9" x14ac:dyDescent="0.25">
      <c r="A13" t="s">
        <v>291</v>
      </c>
      <c r="B13" t="s">
        <v>493</v>
      </c>
      <c r="C13" s="133">
        <v>16796</v>
      </c>
    </row>
    <row r="14" spans="1:9" x14ac:dyDescent="0.25">
      <c r="A14" t="s">
        <v>292</v>
      </c>
      <c r="B14" t="s">
        <v>453</v>
      </c>
      <c r="C14" s="133">
        <v>41656</v>
      </c>
    </row>
    <row r="15" spans="1:9" x14ac:dyDescent="0.25">
      <c r="A15" t="s">
        <v>454</v>
      </c>
      <c r="B15" t="s">
        <v>470</v>
      </c>
      <c r="C15" s="133">
        <v>32303</v>
      </c>
    </row>
    <row r="16" spans="1:9" x14ac:dyDescent="0.25">
      <c r="A16" t="s">
        <v>455</v>
      </c>
      <c r="B16" t="s">
        <v>336</v>
      </c>
      <c r="C16" s="133">
        <v>31641</v>
      </c>
    </row>
    <row r="17" spans="1:3" x14ac:dyDescent="0.25">
      <c r="A17" t="s">
        <v>456</v>
      </c>
      <c r="B17" t="s">
        <v>453</v>
      </c>
      <c r="C17" s="133">
        <v>16586</v>
      </c>
    </row>
    <row r="18" spans="1:3" x14ac:dyDescent="0.25">
      <c r="A18" t="s">
        <v>292</v>
      </c>
      <c r="B18" t="s">
        <v>471</v>
      </c>
      <c r="C18" s="133">
        <v>16734</v>
      </c>
    </row>
    <row r="19" spans="1:3" x14ac:dyDescent="0.25">
      <c r="A19" t="s">
        <v>454</v>
      </c>
      <c r="B19" t="s">
        <v>470</v>
      </c>
      <c r="C19" s="133">
        <v>47649</v>
      </c>
    </row>
    <row r="20" spans="1:3" x14ac:dyDescent="0.25">
      <c r="A20" t="s">
        <v>289</v>
      </c>
      <c r="B20" t="s">
        <v>452</v>
      </c>
      <c r="C20" s="133">
        <v>32119</v>
      </c>
    </row>
    <row r="21" spans="1:3" x14ac:dyDescent="0.25">
      <c r="A21" t="s">
        <v>289</v>
      </c>
      <c r="B21" t="s">
        <v>453</v>
      </c>
      <c r="C21" s="133">
        <v>28792</v>
      </c>
    </row>
    <row r="22" spans="1:3" x14ac:dyDescent="0.25">
      <c r="A22" t="s">
        <v>290</v>
      </c>
      <c r="B22" t="s">
        <v>336</v>
      </c>
      <c r="C22" s="133">
        <v>46263</v>
      </c>
    </row>
    <row r="23" spans="1:3" x14ac:dyDescent="0.25">
      <c r="A23" t="s">
        <v>291</v>
      </c>
      <c r="B23" t="s">
        <v>470</v>
      </c>
      <c r="C23" s="133">
        <v>31487</v>
      </c>
    </row>
    <row r="24" spans="1:3" x14ac:dyDescent="0.25">
      <c r="A24" t="s">
        <v>292</v>
      </c>
      <c r="B24" t="s">
        <v>452</v>
      </c>
      <c r="C24" s="133">
        <v>42660</v>
      </c>
    </row>
    <row r="25" spans="1:3" x14ac:dyDescent="0.25">
      <c r="A25" t="s">
        <v>454</v>
      </c>
      <c r="B25" t="s">
        <v>336</v>
      </c>
      <c r="C25" s="133">
        <v>22077</v>
      </c>
    </row>
    <row r="26" spans="1:3" x14ac:dyDescent="0.25">
      <c r="A26" t="s">
        <v>456</v>
      </c>
      <c r="B26" t="s">
        <v>471</v>
      </c>
      <c r="C26" s="133">
        <v>27952</v>
      </c>
    </row>
    <row r="27" spans="1:3" x14ac:dyDescent="0.25">
      <c r="A27" t="s">
        <v>292</v>
      </c>
      <c r="B27" t="s">
        <v>470</v>
      </c>
      <c r="C27" s="133">
        <v>21372</v>
      </c>
    </row>
    <row r="28" spans="1:3" x14ac:dyDescent="0.25">
      <c r="A28" t="s">
        <v>288</v>
      </c>
      <c r="B28" t="s">
        <v>336</v>
      </c>
      <c r="C28" s="133">
        <v>37675</v>
      </c>
    </row>
    <row r="29" spans="1:3" x14ac:dyDescent="0.25">
      <c r="A29" t="s">
        <v>289</v>
      </c>
      <c r="B29" t="s">
        <v>453</v>
      </c>
      <c r="C29" s="133">
        <v>40276</v>
      </c>
    </row>
    <row r="30" spans="1:3" x14ac:dyDescent="0.25">
      <c r="A30" t="s">
        <v>290</v>
      </c>
      <c r="B30" t="s">
        <v>453</v>
      </c>
      <c r="C30" s="133">
        <v>19218</v>
      </c>
    </row>
    <row r="31" spans="1:3" x14ac:dyDescent="0.25">
      <c r="A31" t="s">
        <v>473</v>
      </c>
      <c r="B31" t="s">
        <v>452</v>
      </c>
      <c r="C31" s="133">
        <v>11831</v>
      </c>
    </row>
    <row r="32" spans="1:3" x14ac:dyDescent="0.25">
      <c r="A32" t="s">
        <v>474</v>
      </c>
      <c r="B32" t="s">
        <v>336</v>
      </c>
      <c r="C32" s="133">
        <v>12192</v>
      </c>
    </row>
    <row r="33" spans="1:3" x14ac:dyDescent="0.25">
      <c r="A33" t="s">
        <v>475</v>
      </c>
      <c r="B33" t="s">
        <v>471</v>
      </c>
      <c r="C33" s="133">
        <v>15835</v>
      </c>
    </row>
    <row r="34" spans="1:3" x14ac:dyDescent="0.25">
      <c r="A34" t="s">
        <v>476</v>
      </c>
      <c r="B34" t="s">
        <v>470</v>
      </c>
      <c r="C34" s="133">
        <v>27540</v>
      </c>
    </row>
    <row r="35" spans="1:3" x14ac:dyDescent="0.25">
      <c r="A35" t="s">
        <v>477</v>
      </c>
      <c r="B35" t="s">
        <v>336</v>
      </c>
      <c r="C35" s="133">
        <v>48100</v>
      </c>
    </row>
    <row r="36" spans="1:3" x14ac:dyDescent="0.25">
      <c r="A36" t="s">
        <v>478</v>
      </c>
      <c r="B36" t="s">
        <v>453</v>
      </c>
      <c r="C36" s="133">
        <v>35416</v>
      </c>
    </row>
    <row r="37" spans="1:3" x14ac:dyDescent="0.25">
      <c r="A37" t="s">
        <v>479</v>
      </c>
      <c r="B37" t="s">
        <v>453</v>
      </c>
      <c r="C37" s="133">
        <v>29621</v>
      </c>
    </row>
    <row r="38" spans="1:3" x14ac:dyDescent="0.25">
      <c r="A38" t="s">
        <v>480</v>
      </c>
      <c r="B38" t="s">
        <v>452</v>
      </c>
      <c r="C38" s="133">
        <v>39217</v>
      </c>
    </row>
    <row r="39" spans="1:3" x14ac:dyDescent="0.25">
      <c r="A39" t="s">
        <v>481</v>
      </c>
      <c r="B39" t="s">
        <v>336</v>
      </c>
      <c r="C39" s="133">
        <v>35375</v>
      </c>
    </row>
    <row r="40" spans="1:3" x14ac:dyDescent="0.25">
      <c r="A40" t="s">
        <v>482</v>
      </c>
      <c r="B40" t="s">
        <v>471</v>
      </c>
      <c r="C40" s="133">
        <v>25239</v>
      </c>
    </row>
    <row r="41" spans="1:3" x14ac:dyDescent="0.25">
      <c r="A41" t="s">
        <v>483</v>
      </c>
      <c r="B41" t="s">
        <v>451</v>
      </c>
      <c r="C41" s="133">
        <v>32814</v>
      </c>
    </row>
    <row r="42" spans="1:3" x14ac:dyDescent="0.25">
      <c r="A42" t="s">
        <v>484</v>
      </c>
      <c r="B42" t="s">
        <v>336</v>
      </c>
      <c r="C42" s="133">
        <v>23873</v>
      </c>
    </row>
    <row r="43" spans="1:3" x14ac:dyDescent="0.25">
      <c r="A43" t="s">
        <v>485</v>
      </c>
      <c r="B43" t="s">
        <v>453</v>
      </c>
      <c r="C43" s="133">
        <v>34214</v>
      </c>
    </row>
    <row r="44" spans="1:3" x14ac:dyDescent="0.25">
      <c r="A44" t="s">
        <v>486</v>
      </c>
      <c r="B44" t="s">
        <v>451</v>
      </c>
      <c r="C44" s="133">
        <v>37203</v>
      </c>
    </row>
    <row r="45" spans="1:3" x14ac:dyDescent="0.25">
      <c r="A45" t="s">
        <v>487</v>
      </c>
      <c r="B45" t="s">
        <v>453</v>
      </c>
      <c r="C45" s="133">
        <v>13553</v>
      </c>
    </row>
    <row r="46" spans="1:3" x14ac:dyDescent="0.25">
      <c r="A46" t="s">
        <v>488</v>
      </c>
      <c r="B46" t="s">
        <v>470</v>
      </c>
      <c r="C46" s="133">
        <v>41824</v>
      </c>
    </row>
    <row r="47" spans="1:3" x14ac:dyDescent="0.25">
      <c r="A47" t="s">
        <v>489</v>
      </c>
      <c r="B47" t="s">
        <v>336</v>
      </c>
      <c r="C47" s="133">
        <v>40851</v>
      </c>
    </row>
    <row r="48" spans="1:3" x14ac:dyDescent="0.25">
      <c r="A48" t="s">
        <v>490</v>
      </c>
      <c r="B48" t="s">
        <v>453</v>
      </c>
      <c r="C48" s="133">
        <v>20580</v>
      </c>
    </row>
    <row r="49" spans="1:3" x14ac:dyDescent="0.25">
      <c r="A49" t="s">
        <v>491</v>
      </c>
      <c r="B49" t="s">
        <v>471</v>
      </c>
      <c r="C49" s="133">
        <v>24910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8">
    <tabColor theme="9" tint="-0.249977111117893"/>
  </sheetPr>
  <dimension ref="A1:G20"/>
  <sheetViews>
    <sheetView showGridLines="0" workbookViewId="0">
      <selection activeCell="F2" sqref="F2"/>
    </sheetView>
  </sheetViews>
  <sheetFormatPr defaultRowHeight="15" x14ac:dyDescent="0.25"/>
  <cols>
    <col min="1" max="1" width="9.85546875" bestFit="1" customWidth="1"/>
    <col min="2" max="2" width="13.5703125" customWidth="1"/>
    <col min="3" max="3" width="18.42578125" customWidth="1"/>
    <col min="5" max="5" width="19.7109375" customWidth="1"/>
    <col min="6" max="6" width="17" customWidth="1"/>
    <col min="7" max="7" width="25.140625" customWidth="1"/>
  </cols>
  <sheetData>
    <row r="1" spans="1:7" ht="15.75" thickBot="1" x14ac:dyDescent="0.3">
      <c r="A1" t="s">
        <v>457</v>
      </c>
      <c r="B1" t="s">
        <v>10</v>
      </c>
      <c r="C1" t="s">
        <v>443</v>
      </c>
      <c r="E1" t="s">
        <v>457</v>
      </c>
      <c r="F1" t="s">
        <v>458</v>
      </c>
      <c r="G1" t="s">
        <v>459</v>
      </c>
    </row>
    <row r="2" spans="1:7" ht="16.5" thickTop="1" thickBot="1" x14ac:dyDescent="0.3">
      <c r="A2" t="s">
        <v>460</v>
      </c>
      <c r="B2">
        <v>371</v>
      </c>
      <c r="C2" s="133">
        <v>316463.73393417278</v>
      </c>
      <c r="E2" t="s">
        <v>461</v>
      </c>
      <c r="F2" s="181"/>
      <c r="G2" s="178"/>
    </row>
    <row r="3" spans="1:7" ht="15.75" thickTop="1" x14ac:dyDescent="0.25">
      <c r="A3" t="s">
        <v>461</v>
      </c>
      <c r="B3">
        <v>158</v>
      </c>
      <c r="C3" s="133">
        <v>3646.1352351071851</v>
      </c>
      <c r="G3" s="133"/>
    </row>
    <row r="4" spans="1:7" x14ac:dyDescent="0.25">
      <c r="A4" t="s">
        <v>462</v>
      </c>
      <c r="B4">
        <v>122</v>
      </c>
      <c r="C4" s="133">
        <v>62316.432447333988</v>
      </c>
    </row>
    <row r="5" spans="1:7" x14ac:dyDescent="0.25">
      <c r="A5" t="s">
        <v>463</v>
      </c>
      <c r="B5">
        <v>269</v>
      </c>
      <c r="C5" s="133">
        <v>7857.3177567600642</v>
      </c>
    </row>
    <row r="6" spans="1:7" x14ac:dyDescent="0.25">
      <c r="A6" t="s">
        <v>464</v>
      </c>
      <c r="B6">
        <v>375</v>
      </c>
      <c r="C6" s="133">
        <v>258343.62710007324</v>
      </c>
    </row>
    <row r="7" spans="1:7" x14ac:dyDescent="0.25">
      <c r="A7" t="s">
        <v>465</v>
      </c>
      <c r="B7">
        <v>315</v>
      </c>
      <c r="C7" s="133">
        <v>249509.9513159921</v>
      </c>
    </row>
    <row r="8" spans="1:7" x14ac:dyDescent="0.25">
      <c r="A8" t="s">
        <v>460</v>
      </c>
      <c r="B8">
        <v>343</v>
      </c>
      <c r="C8" s="133">
        <v>188647.35721204581</v>
      </c>
    </row>
    <row r="9" spans="1:7" x14ac:dyDescent="0.25">
      <c r="A9" t="s">
        <v>461</v>
      </c>
      <c r="B9">
        <v>306</v>
      </c>
      <c r="C9" s="133">
        <v>61154.489043077527</v>
      </c>
    </row>
    <row r="10" spans="1:7" x14ac:dyDescent="0.25">
      <c r="A10" t="s">
        <v>462</v>
      </c>
      <c r="B10">
        <v>185</v>
      </c>
      <c r="C10" s="133">
        <v>87265.28162959608</v>
      </c>
    </row>
    <row r="11" spans="1:7" x14ac:dyDescent="0.25">
      <c r="A11" t="s">
        <v>463</v>
      </c>
      <c r="B11">
        <v>223</v>
      </c>
      <c r="C11" s="133">
        <v>142125.70725240567</v>
      </c>
    </row>
    <row r="12" spans="1:7" x14ac:dyDescent="0.25">
      <c r="A12" t="s">
        <v>464</v>
      </c>
      <c r="B12">
        <v>286</v>
      </c>
      <c r="C12" s="133">
        <v>242856.03159157166</v>
      </c>
    </row>
    <row r="13" spans="1:7" x14ac:dyDescent="0.25">
      <c r="A13" t="s">
        <v>465</v>
      </c>
      <c r="B13">
        <v>250</v>
      </c>
      <c r="C13" s="133">
        <v>181466.87515056963</v>
      </c>
    </row>
    <row r="14" spans="1:7" x14ac:dyDescent="0.25">
      <c r="A14" t="s">
        <v>460</v>
      </c>
      <c r="B14">
        <v>283</v>
      </c>
      <c r="C14" s="133">
        <v>164580.34827306526</v>
      </c>
    </row>
    <row r="15" spans="1:7" x14ac:dyDescent="0.25">
      <c r="A15" t="s">
        <v>461</v>
      </c>
      <c r="B15">
        <v>128</v>
      </c>
      <c r="C15" s="133">
        <v>97336.419036881882</v>
      </c>
    </row>
    <row r="16" spans="1:7" x14ac:dyDescent="0.25">
      <c r="A16" t="s">
        <v>462</v>
      </c>
      <c r="B16">
        <v>132</v>
      </c>
      <c r="C16" s="133">
        <v>48005.185280088095</v>
      </c>
    </row>
    <row r="17" spans="1:3" x14ac:dyDescent="0.25">
      <c r="A17" t="s">
        <v>463</v>
      </c>
      <c r="B17">
        <v>339</v>
      </c>
      <c r="C17" s="133">
        <v>173164.43652246706</v>
      </c>
    </row>
    <row r="18" spans="1:3" x14ac:dyDescent="0.25">
      <c r="A18" t="s">
        <v>464</v>
      </c>
      <c r="B18">
        <v>155</v>
      </c>
      <c r="C18" s="133">
        <v>105921.65631403359</v>
      </c>
    </row>
    <row r="19" spans="1:3" x14ac:dyDescent="0.25">
      <c r="A19" t="s">
        <v>465</v>
      </c>
      <c r="B19">
        <v>158</v>
      </c>
      <c r="C19" s="133">
        <v>105475.65897615672</v>
      </c>
    </row>
    <row r="20" spans="1:3" x14ac:dyDescent="0.25">
      <c r="A20" t="s">
        <v>460</v>
      </c>
      <c r="B20">
        <v>178</v>
      </c>
      <c r="C20" s="133">
        <v>105841.44641207237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9">
    <tabColor rgb="FF002060"/>
  </sheetPr>
  <dimension ref="A1:C15"/>
  <sheetViews>
    <sheetView showGridLines="0" workbookViewId="0">
      <selection activeCell="C2" sqref="C2"/>
    </sheetView>
  </sheetViews>
  <sheetFormatPr defaultRowHeight="15" x14ac:dyDescent="0.25"/>
  <cols>
    <col min="1" max="1" width="12.28515625" customWidth="1"/>
    <col min="2" max="2" width="9.28515625" customWidth="1"/>
    <col min="3" max="3" width="24.85546875" customWidth="1"/>
  </cols>
  <sheetData>
    <row r="1" spans="1:3" x14ac:dyDescent="0.25">
      <c r="A1" t="s">
        <v>143</v>
      </c>
      <c r="B1" t="s">
        <v>144</v>
      </c>
      <c r="C1" s="325" t="s">
        <v>129</v>
      </c>
    </row>
    <row r="2" spans="1:3" x14ac:dyDescent="0.25">
      <c r="A2">
        <v>102</v>
      </c>
      <c r="B2">
        <v>5</v>
      </c>
    </row>
    <row r="3" spans="1:3" x14ac:dyDescent="0.25">
      <c r="A3">
        <v>144</v>
      </c>
      <c r="B3">
        <v>2</v>
      </c>
    </row>
    <row r="4" spans="1:3" x14ac:dyDescent="0.25">
      <c r="A4">
        <v>157</v>
      </c>
      <c r="B4">
        <v>10</v>
      </c>
    </row>
    <row r="5" spans="1:3" x14ac:dyDescent="0.25">
      <c r="A5">
        <v>187</v>
      </c>
      <c r="B5">
        <v>7</v>
      </c>
    </row>
    <row r="6" spans="1:3" x14ac:dyDescent="0.25">
      <c r="A6">
        <v>135</v>
      </c>
      <c r="B6">
        <v>0</v>
      </c>
    </row>
    <row r="7" spans="1:3" x14ac:dyDescent="0.25">
      <c r="A7">
        <v>166</v>
      </c>
      <c r="B7">
        <v>8</v>
      </c>
    </row>
    <row r="8" spans="1:3" x14ac:dyDescent="0.25">
      <c r="A8">
        <v>164</v>
      </c>
      <c r="B8">
        <v>9</v>
      </c>
    </row>
    <row r="9" spans="1:3" x14ac:dyDescent="0.25">
      <c r="A9">
        <v>199</v>
      </c>
      <c r="B9">
        <v>8</v>
      </c>
    </row>
    <row r="10" spans="1:3" x14ac:dyDescent="0.25">
      <c r="A10">
        <v>200</v>
      </c>
      <c r="B10">
        <v>0</v>
      </c>
    </row>
    <row r="11" spans="1:3" x14ac:dyDescent="0.25">
      <c r="A11">
        <v>194</v>
      </c>
      <c r="B11">
        <v>10</v>
      </c>
    </row>
    <row r="12" spans="1:3" x14ac:dyDescent="0.25">
      <c r="A12">
        <v>150</v>
      </c>
      <c r="B12">
        <v>6</v>
      </c>
    </row>
    <row r="13" spans="1:3" x14ac:dyDescent="0.25">
      <c r="A13">
        <v>112</v>
      </c>
      <c r="B13">
        <v>0</v>
      </c>
    </row>
    <row r="14" spans="1:3" x14ac:dyDescent="0.25">
      <c r="A14">
        <v>121</v>
      </c>
      <c r="B14">
        <v>9</v>
      </c>
    </row>
    <row r="15" spans="1:3" x14ac:dyDescent="0.25">
      <c r="A15">
        <v>167</v>
      </c>
      <c r="B15">
        <v>6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0">
    <tabColor theme="9" tint="-0.249977111117893"/>
  </sheetPr>
  <dimension ref="A1:H27"/>
  <sheetViews>
    <sheetView showGridLines="0" workbookViewId="0">
      <selection activeCell="D2" sqref="D2"/>
    </sheetView>
  </sheetViews>
  <sheetFormatPr defaultRowHeight="15" x14ac:dyDescent="0.25"/>
  <cols>
    <col min="1" max="1" width="17.5703125" bestFit="1" customWidth="1"/>
    <col min="4" max="4" width="17.28515625" customWidth="1"/>
    <col min="6" max="6" width="15" customWidth="1"/>
    <col min="7" max="7" width="16.28515625" bestFit="1" customWidth="1"/>
  </cols>
  <sheetData>
    <row r="1" spans="1:8" ht="15.75" thickBot="1" x14ac:dyDescent="0.3">
      <c r="A1" s="209" t="s">
        <v>80</v>
      </c>
      <c r="B1" s="209" t="s">
        <v>586</v>
      </c>
      <c r="C1" s="209" t="s">
        <v>587</v>
      </c>
      <c r="D1" s="209" t="s">
        <v>588</v>
      </c>
      <c r="E1" s="209"/>
      <c r="F1" s="209" t="s">
        <v>588</v>
      </c>
      <c r="G1" s="209" t="s">
        <v>181</v>
      </c>
      <c r="H1" s="209"/>
    </row>
    <row r="2" spans="1:8" ht="15.75" thickTop="1" x14ac:dyDescent="0.25">
      <c r="A2" s="209" t="s">
        <v>190</v>
      </c>
      <c r="B2" s="210">
        <v>1.66</v>
      </c>
      <c r="C2" s="210">
        <v>68</v>
      </c>
      <c r="D2" s="213"/>
      <c r="E2" s="209"/>
      <c r="F2" s="209">
        <v>0</v>
      </c>
      <c r="G2" s="209" t="s">
        <v>589</v>
      </c>
      <c r="H2" s="209"/>
    </row>
    <row r="3" spans="1:8" x14ac:dyDescent="0.25">
      <c r="A3" s="209" t="s">
        <v>192</v>
      </c>
      <c r="B3" s="210">
        <v>1.42</v>
      </c>
      <c r="C3" s="210">
        <v>94</v>
      </c>
      <c r="D3" s="214"/>
      <c r="E3" s="209"/>
      <c r="F3" s="209">
        <v>19</v>
      </c>
      <c r="G3" s="209" t="s">
        <v>590</v>
      </c>
      <c r="H3" s="209"/>
    </row>
    <row r="4" spans="1:8" x14ac:dyDescent="0.25">
      <c r="A4" s="209" t="s">
        <v>174</v>
      </c>
      <c r="B4" s="210">
        <v>1.96</v>
      </c>
      <c r="C4" s="210">
        <v>82</v>
      </c>
      <c r="D4" s="214"/>
      <c r="E4" s="209"/>
      <c r="F4" s="209">
        <v>25</v>
      </c>
      <c r="G4" s="209" t="s">
        <v>591</v>
      </c>
      <c r="H4" s="209"/>
    </row>
    <row r="5" spans="1:8" x14ac:dyDescent="0.25">
      <c r="A5" s="209" t="s">
        <v>175</v>
      </c>
      <c r="B5" s="210">
        <v>1.69</v>
      </c>
      <c r="C5" s="210">
        <v>105</v>
      </c>
      <c r="D5" s="214"/>
      <c r="E5" s="209"/>
      <c r="F5" s="209">
        <v>30</v>
      </c>
      <c r="G5" s="209" t="s">
        <v>592</v>
      </c>
      <c r="H5" s="209"/>
    </row>
    <row r="6" spans="1:8" x14ac:dyDescent="0.25">
      <c r="A6" s="209" t="s">
        <v>173</v>
      </c>
      <c r="B6" s="210">
        <v>1.93</v>
      </c>
      <c r="C6" s="210">
        <v>86</v>
      </c>
      <c r="D6" s="214"/>
      <c r="E6" s="209"/>
      <c r="F6" s="209">
        <v>40</v>
      </c>
      <c r="G6" s="209" t="s">
        <v>593</v>
      </c>
      <c r="H6" s="209"/>
    </row>
    <row r="7" spans="1:8" x14ac:dyDescent="0.25">
      <c r="A7" s="209" t="s">
        <v>116</v>
      </c>
      <c r="B7" s="210">
        <v>1.68</v>
      </c>
      <c r="C7" s="210">
        <v>108</v>
      </c>
      <c r="D7" s="214"/>
      <c r="E7" s="209"/>
      <c r="F7" s="209"/>
      <c r="G7" s="209"/>
      <c r="H7" s="209"/>
    </row>
    <row r="8" spans="1:8" x14ac:dyDescent="0.25">
      <c r="A8" s="209" t="s">
        <v>193</v>
      </c>
      <c r="B8" s="210">
        <v>1.54</v>
      </c>
      <c r="C8" s="210">
        <v>86</v>
      </c>
      <c r="D8" s="214"/>
      <c r="E8" s="209"/>
      <c r="F8" s="209"/>
      <c r="G8" s="209"/>
      <c r="H8" s="209"/>
    </row>
    <row r="9" spans="1:8" x14ac:dyDescent="0.25">
      <c r="A9" s="209" t="s">
        <v>120</v>
      </c>
      <c r="B9" s="210">
        <v>1.93</v>
      </c>
      <c r="C9" s="210">
        <v>58</v>
      </c>
      <c r="D9" s="214"/>
      <c r="E9" s="209"/>
      <c r="F9" s="209"/>
      <c r="G9" s="209"/>
      <c r="H9" s="209"/>
    </row>
    <row r="10" spans="1:8" x14ac:dyDescent="0.25">
      <c r="A10" s="209" t="s">
        <v>195</v>
      </c>
      <c r="B10" s="210">
        <v>0</v>
      </c>
      <c r="C10" s="210">
        <v>64</v>
      </c>
      <c r="D10" s="214"/>
      <c r="E10" s="209"/>
      <c r="F10" s="209"/>
      <c r="G10" s="209"/>
      <c r="H10" s="209"/>
    </row>
    <row r="11" spans="1:8" x14ac:dyDescent="0.25">
      <c r="A11" s="209" t="s">
        <v>124</v>
      </c>
      <c r="B11" s="210">
        <v>1.45</v>
      </c>
      <c r="C11" s="210">
        <v>118</v>
      </c>
      <c r="D11" s="214"/>
      <c r="E11" s="209"/>
      <c r="F11" s="209"/>
      <c r="G11" s="209"/>
      <c r="H11" s="209"/>
    </row>
    <row r="12" spans="1:8" x14ac:dyDescent="0.25">
      <c r="A12" s="209" t="s">
        <v>196</v>
      </c>
      <c r="B12" s="210">
        <v>1.49</v>
      </c>
      <c r="C12" s="210">
        <v>57</v>
      </c>
      <c r="D12" s="214"/>
      <c r="E12" s="209"/>
      <c r="F12" s="209"/>
      <c r="G12" s="209"/>
      <c r="H12" s="209"/>
    </row>
    <row r="13" spans="1:8" x14ac:dyDescent="0.25">
      <c r="A13" s="209" t="s">
        <v>170</v>
      </c>
      <c r="B13" s="210">
        <v>1.53</v>
      </c>
      <c r="C13" s="210">
        <v>69</v>
      </c>
      <c r="D13" s="214"/>
      <c r="E13" s="209"/>
      <c r="F13" s="209"/>
      <c r="G13" s="209"/>
      <c r="H13" s="209"/>
    </row>
    <row r="14" spans="1:8" x14ac:dyDescent="0.25">
      <c r="A14" s="209" t="s">
        <v>168</v>
      </c>
      <c r="B14" s="210">
        <v>1.85</v>
      </c>
      <c r="C14" s="211">
        <v>87</v>
      </c>
      <c r="D14" s="214"/>
      <c r="E14" s="209"/>
      <c r="F14" s="209"/>
      <c r="G14" s="209"/>
      <c r="H14" s="209"/>
    </row>
    <row r="15" spans="1:8" x14ac:dyDescent="0.25">
      <c r="A15" s="209" t="s">
        <v>119</v>
      </c>
      <c r="B15" s="210">
        <v>1.44</v>
      </c>
      <c r="C15" s="211">
        <v>96</v>
      </c>
      <c r="D15" s="214"/>
      <c r="E15" s="209"/>
      <c r="F15" s="209"/>
      <c r="G15" s="209"/>
      <c r="H15" s="209"/>
    </row>
    <row r="16" spans="1:8" x14ac:dyDescent="0.25">
      <c r="A16" s="209" t="s">
        <v>169</v>
      </c>
      <c r="B16" s="210">
        <v>1.47</v>
      </c>
      <c r="C16" s="211">
        <v>82</v>
      </c>
      <c r="D16" s="214"/>
      <c r="E16" s="209"/>
      <c r="F16" s="209"/>
      <c r="G16" s="209"/>
      <c r="H16" s="209"/>
    </row>
    <row r="17" spans="1:8" x14ac:dyDescent="0.25">
      <c r="A17" s="209" t="s">
        <v>197</v>
      </c>
      <c r="B17" s="210">
        <v>1.88</v>
      </c>
      <c r="C17" s="211">
        <v>67</v>
      </c>
      <c r="D17" s="214"/>
      <c r="E17" s="209"/>
      <c r="F17" s="209"/>
      <c r="G17" s="209"/>
      <c r="H17" s="209"/>
    </row>
    <row r="18" spans="1:8" x14ac:dyDescent="0.25">
      <c r="A18" s="209" t="s">
        <v>118</v>
      </c>
      <c r="B18" s="210">
        <v>0</v>
      </c>
      <c r="C18" s="211">
        <v>47</v>
      </c>
      <c r="D18" s="214"/>
      <c r="E18" s="209"/>
      <c r="F18" s="209"/>
      <c r="G18" s="209"/>
      <c r="H18" s="209"/>
    </row>
    <row r="19" spans="1:8" x14ac:dyDescent="0.25">
      <c r="A19" s="209" t="s">
        <v>171</v>
      </c>
      <c r="B19" s="210">
        <v>1.56</v>
      </c>
      <c r="C19" s="211">
        <v>64</v>
      </c>
      <c r="D19" s="214"/>
      <c r="E19" s="209"/>
      <c r="F19" s="209"/>
      <c r="G19" s="209"/>
      <c r="H19" s="209"/>
    </row>
    <row r="20" spans="1:8" x14ac:dyDescent="0.25">
      <c r="A20" s="212" t="s">
        <v>121</v>
      </c>
      <c r="B20" s="210">
        <v>1.49</v>
      </c>
      <c r="C20" s="211">
        <v>115</v>
      </c>
      <c r="D20" s="214"/>
      <c r="E20" s="209"/>
      <c r="F20" s="209"/>
      <c r="G20" s="209"/>
      <c r="H20" s="209"/>
    </row>
    <row r="21" spans="1:8" x14ac:dyDescent="0.25">
      <c r="A21" s="212" t="s">
        <v>117</v>
      </c>
      <c r="B21" s="210">
        <v>1.64</v>
      </c>
      <c r="C21" s="211">
        <v>116</v>
      </c>
      <c r="D21" s="214"/>
      <c r="E21" s="209"/>
      <c r="F21" s="209"/>
      <c r="G21" s="209"/>
      <c r="H21" s="209"/>
    </row>
    <row r="22" spans="1:8" x14ac:dyDescent="0.25">
      <c r="A22" s="212" t="s">
        <v>172</v>
      </c>
      <c r="B22" s="210">
        <v>1.93</v>
      </c>
      <c r="C22" s="211">
        <v>82</v>
      </c>
      <c r="D22" s="214"/>
      <c r="E22" s="209"/>
      <c r="F22" s="209"/>
      <c r="G22" s="209"/>
      <c r="H22" s="209"/>
    </row>
    <row r="23" spans="1:8" x14ac:dyDescent="0.25">
      <c r="A23" s="212" t="s">
        <v>198</v>
      </c>
      <c r="B23" s="210">
        <v>1.73</v>
      </c>
      <c r="C23" s="211">
        <v>76</v>
      </c>
      <c r="D23" s="214"/>
      <c r="E23" s="209"/>
      <c r="F23" s="209"/>
      <c r="G23" s="209"/>
      <c r="H23" s="209"/>
    </row>
    <row r="24" spans="1:8" x14ac:dyDescent="0.25">
      <c r="A24" s="212" t="s">
        <v>122</v>
      </c>
      <c r="B24" s="211">
        <v>0</v>
      </c>
      <c r="C24" s="211">
        <v>68</v>
      </c>
      <c r="D24" s="214"/>
      <c r="E24" s="209"/>
      <c r="F24" s="209"/>
      <c r="G24" s="209"/>
      <c r="H24" s="209"/>
    </row>
    <row r="25" spans="1:8" x14ac:dyDescent="0.25">
      <c r="A25" s="212" t="s">
        <v>123</v>
      </c>
      <c r="B25" s="211">
        <v>1.75</v>
      </c>
      <c r="C25" s="211">
        <v>59</v>
      </c>
      <c r="D25" s="214"/>
      <c r="E25" s="209"/>
      <c r="F25" s="209"/>
      <c r="G25" s="209"/>
      <c r="H25" s="209"/>
    </row>
    <row r="26" spans="1:8" ht="15.75" thickBot="1" x14ac:dyDescent="0.3">
      <c r="A26" s="212" t="s">
        <v>199</v>
      </c>
      <c r="B26" s="211">
        <v>1.69</v>
      </c>
      <c r="C26" s="211">
        <v>63</v>
      </c>
      <c r="D26" s="215"/>
      <c r="E26" s="209"/>
      <c r="F26" s="209"/>
      <c r="G26" s="209"/>
      <c r="H26" s="209"/>
    </row>
    <row r="27" spans="1:8" ht="15.75" thickTop="1" x14ac:dyDescent="0.25"/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1">
    <tabColor theme="1"/>
  </sheetPr>
  <dimension ref="A1"/>
  <sheetViews>
    <sheetView showGridLines="0" showRowColHeaders="0" workbookViewId="0"/>
  </sheetViews>
  <sheetFormatPr defaultRowHeight="15" x14ac:dyDescent="0.25"/>
  <cols>
    <col min="1" max="16384" width="9.140625" style="305"/>
  </cols>
  <sheetData/>
  <pageMargins left="0.511811024" right="0.511811024" top="0.78740157499999996" bottom="0.78740157499999996" header="0.31496062000000002" footer="0.31496062000000002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2">
    <tabColor rgb="FFFFC000"/>
  </sheetPr>
  <dimension ref="A1"/>
  <sheetViews>
    <sheetView showGridLines="0" showRowColHeaders="0" workbookViewId="0"/>
  </sheetViews>
  <sheetFormatPr defaultRowHeight="15" x14ac:dyDescent="0.25"/>
  <cols>
    <col min="1" max="16384" width="9.140625" style="306"/>
  </cols>
  <sheetData/>
  <pageMargins left="0.511811024" right="0.511811024" top="0.78740157499999996" bottom="0.78740157499999996" header="0.31496062000000002" footer="0.31496062000000002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3">
    <tabColor rgb="FF002060"/>
  </sheetPr>
  <dimension ref="A1:H32"/>
  <sheetViews>
    <sheetView showGridLines="0" workbookViewId="0">
      <selection activeCell="G2" sqref="G2"/>
    </sheetView>
  </sheetViews>
  <sheetFormatPr defaultRowHeight="15" x14ac:dyDescent="0.25"/>
  <cols>
    <col min="1" max="2" width="14.5703125" bestFit="1" customWidth="1"/>
    <col min="3" max="3" width="13.42578125" bestFit="1" customWidth="1"/>
    <col min="4" max="4" width="2.7109375" customWidth="1"/>
    <col min="5" max="5" width="15.28515625" bestFit="1" customWidth="1"/>
    <col min="6" max="6" width="10.5703125" customWidth="1"/>
    <col min="7" max="7" width="11.5703125" bestFit="1" customWidth="1"/>
    <col min="8" max="8" width="15.28515625" bestFit="1" customWidth="1"/>
    <col min="9" max="9" width="2.7109375" customWidth="1"/>
    <col min="11" max="11" width="9.5703125" bestFit="1" customWidth="1"/>
    <col min="13" max="13" width="14.5703125" bestFit="1" customWidth="1"/>
    <col min="19" max="19" width="9.5703125" bestFit="1" customWidth="1"/>
  </cols>
  <sheetData>
    <row r="1" spans="1:8" ht="15.75" thickBot="1" x14ac:dyDescent="0.3">
      <c r="A1" s="182" t="s">
        <v>130</v>
      </c>
      <c r="B1" s="183" t="s">
        <v>22</v>
      </c>
      <c r="C1" s="183" t="s">
        <v>498</v>
      </c>
      <c r="E1" s="182" t="s">
        <v>498</v>
      </c>
      <c r="F1" s="183" t="s">
        <v>15</v>
      </c>
      <c r="G1" s="322" t="s">
        <v>23</v>
      </c>
      <c r="H1" s="183" t="s">
        <v>499</v>
      </c>
    </row>
    <row r="2" spans="1:8" ht="15.75" thickTop="1" x14ac:dyDescent="0.25">
      <c r="A2" s="184" t="s">
        <v>500</v>
      </c>
      <c r="B2" s="185">
        <v>42006</v>
      </c>
      <c r="C2" s="186">
        <v>4.6948999999999996</v>
      </c>
      <c r="E2" s="187">
        <v>42006</v>
      </c>
      <c r="F2" s="188">
        <v>7253.42</v>
      </c>
      <c r="G2" s="586"/>
      <c r="H2" s="583">
        <f>Tbl_ProcvAprox[[#This Row],[US$]]*Tbl_ProcvAprox[[#This Row],[Cotação]]</f>
        <v>0</v>
      </c>
    </row>
    <row r="3" spans="1:8" x14ac:dyDescent="0.25">
      <c r="A3" s="190" t="s">
        <v>500</v>
      </c>
      <c r="B3" s="191">
        <v>42009</v>
      </c>
      <c r="C3" s="192">
        <v>4.7107000000000001</v>
      </c>
      <c r="E3" s="193">
        <v>42007</v>
      </c>
      <c r="F3" s="194">
        <v>7063.61</v>
      </c>
      <c r="G3" s="587"/>
      <c r="H3" s="584">
        <f>Tbl_ProcvAprox[[#This Row],[US$]]*Tbl_ProcvAprox[[#This Row],[Cotação]]</f>
        <v>0</v>
      </c>
    </row>
    <row r="4" spans="1:8" x14ac:dyDescent="0.25">
      <c r="A4" s="190" t="s">
        <v>500</v>
      </c>
      <c r="B4" s="191">
        <v>42010</v>
      </c>
      <c r="C4" s="192">
        <v>3.7033</v>
      </c>
      <c r="E4" s="193">
        <v>42008</v>
      </c>
      <c r="F4" s="194">
        <v>6173.59</v>
      </c>
      <c r="G4" s="587"/>
      <c r="H4" s="584">
        <f>Tbl_ProcvAprox[[#This Row],[US$]]*Tbl_ProcvAprox[[#This Row],[Cotação]]</f>
        <v>0</v>
      </c>
    </row>
    <row r="5" spans="1:8" x14ac:dyDescent="0.25">
      <c r="A5" s="190" t="s">
        <v>500</v>
      </c>
      <c r="B5" s="191">
        <v>42011</v>
      </c>
      <c r="C5" s="192">
        <v>3.6806999999999999</v>
      </c>
      <c r="E5" s="193">
        <v>42009</v>
      </c>
      <c r="F5" s="194">
        <v>6133.89</v>
      </c>
      <c r="G5" s="587"/>
      <c r="H5" s="584">
        <f>Tbl_ProcvAprox[[#This Row],[US$]]*Tbl_ProcvAprox[[#This Row],[Cotação]]</f>
        <v>0</v>
      </c>
    </row>
    <row r="6" spans="1:8" x14ac:dyDescent="0.25">
      <c r="A6" s="190" t="s">
        <v>500</v>
      </c>
      <c r="B6" s="191">
        <v>42012</v>
      </c>
      <c r="C6" s="192">
        <v>3.6919</v>
      </c>
      <c r="E6" s="193">
        <v>42010</v>
      </c>
      <c r="F6" s="194">
        <v>5856.42</v>
      </c>
      <c r="G6" s="587"/>
      <c r="H6" s="585">
        <f>Tbl_ProcvAprox[[#This Row],[US$]]*Tbl_ProcvAprox[[#This Row],[Cotação]]</f>
        <v>0</v>
      </c>
    </row>
    <row r="7" spans="1:8" x14ac:dyDescent="0.25">
      <c r="A7" s="190" t="s">
        <v>500</v>
      </c>
      <c r="B7" s="191">
        <v>42013</v>
      </c>
      <c r="C7" s="192">
        <v>3.6583000000000001</v>
      </c>
      <c r="E7" s="193">
        <v>42011</v>
      </c>
      <c r="F7" s="194">
        <v>8892.92</v>
      </c>
      <c r="G7" s="587"/>
      <c r="H7" s="585">
        <f>Tbl_ProcvAprox[[#This Row],[US$]]*Tbl_ProcvAprox[[#This Row],[Cotação]]</f>
        <v>0</v>
      </c>
    </row>
    <row r="8" spans="1:8" x14ac:dyDescent="0.25">
      <c r="A8" s="190" t="s">
        <v>500</v>
      </c>
      <c r="B8" s="191">
        <v>42016</v>
      </c>
      <c r="C8" s="192">
        <v>4.6574999999999998</v>
      </c>
      <c r="E8" s="193">
        <v>42012</v>
      </c>
      <c r="F8" s="194">
        <v>8672.76</v>
      </c>
      <c r="G8" s="587"/>
      <c r="H8" s="585">
        <f>Tbl_ProcvAprox[[#This Row],[US$]]*Tbl_ProcvAprox[[#This Row],[Cotação]]</f>
        <v>0</v>
      </c>
    </row>
    <row r="9" spans="1:8" x14ac:dyDescent="0.25">
      <c r="A9" s="190" t="s">
        <v>500</v>
      </c>
      <c r="B9" s="191">
        <v>42017</v>
      </c>
      <c r="C9" s="192">
        <v>4.6485000000000003</v>
      </c>
      <c r="E9" s="193">
        <v>42013</v>
      </c>
      <c r="F9" s="194">
        <v>5838.88</v>
      </c>
      <c r="G9" s="587"/>
      <c r="H9" s="585">
        <f>Tbl_ProcvAprox[[#This Row],[US$]]*Tbl_ProcvAprox[[#This Row],[Cotação]]</f>
        <v>0</v>
      </c>
    </row>
    <row r="10" spans="1:8" x14ac:dyDescent="0.25">
      <c r="A10" s="190" t="s">
        <v>500</v>
      </c>
      <c r="B10" s="191">
        <v>42018</v>
      </c>
      <c r="C10" s="192">
        <v>4.6444000000000001</v>
      </c>
      <c r="E10" s="193">
        <v>42014</v>
      </c>
      <c r="F10" s="194">
        <v>5719.7</v>
      </c>
      <c r="G10" s="587"/>
      <c r="H10" s="585">
        <f>Tbl_ProcvAprox[[#This Row],[US$]]*Tbl_ProcvAprox[[#This Row],[Cotação]]</f>
        <v>0</v>
      </c>
    </row>
    <row r="11" spans="1:8" x14ac:dyDescent="0.25">
      <c r="A11" s="190" t="s">
        <v>500</v>
      </c>
      <c r="B11" s="191">
        <v>42019</v>
      </c>
      <c r="C11" s="192">
        <v>4.6143999999999998</v>
      </c>
      <c r="E11" s="193">
        <v>42015</v>
      </c>
      <c r="F11" s="194">
        <v>5714.04</v>
      </c>
      <c r="G11" s="587"/>
      <c r="H11" s="585">
        <f>Tbl_ProcvAprox[[#This Row],[US$]]*Tbl_ProcvAprox[[#This Row],[Cotação]]</f>
        <v>0</v>
      </c>
    </row>
    <row r="12" spans="1:8" x14ac:dyDescent="0.25">
      <c r="A12" s="190" t="s">
        <v>500</v>
      </c>
      <c r="B12" s="191">
        <v>42020</v>
      </c>
      <c r="C12" s="192">
        <v>3.6193</v>
      </c>
      <c r="E12" s="193">
        <v>42016</v>
      </c>
      <c r="F12" s="194">
        <v>4648.28</v>
      </c>
      <c r="G12" s="587"/>
      <c r="H12" s="585">
        <f>Tbl_ProcvAprox[[#This Row],[US$]]*Tbl_ProcvAprox[[#This Row],[Cotação]]</f>
        <v>0</v>
      </c>
    </row>
    <row r="13" spans="1:8" x14ac:dyDescent="0.25">
      <c r="A13" s="190" t="s">
        <v>500</v>
      </c>
      <c r="B13" s="191">
        <v>42023</v>
      </c>
      <c r="C13" s="192">
        <v>3.6343000000000001</v>
      </c>
      <c r="E13" s="193">
        <v>42017</v>
      </c>
      <c r="F13" s="194">
        <v>4332.22</v>
      </c>
      <c r="G13" s="587"/>
      <c r="H13" s="585">
        <f>Tbl_ProcvAprox[[#This Row],[US$]]*Tbl_ProcvAprox[[#This Row],[Cotação]]</f>
        <v>0</v>
      </c>
    </row>
    <row r="14" spans="1:8" x14ac:dyDescent="0.25">
      <c r="A14" s="190" t="s">
        <v>500</v>
      </c>
      <c r="B14" s="191">
        <v>42024</v>
      </c>
      <c r="C14" s="192">
        <v>3.6347</v>
      </c>
      <c r="E14" s="193">
        <v>42018</v>
      </c>
      <c r="F14" s="194">
        <v>8455.15</v>
      </c>
      <c r="G14" s="587"/>
      <c r="H14" s="585">
        <f>Tbl_ProcvAprox[[#This Row],[US$]]*Tbl_ProcvAprox[[#This Row],[Cotação]]</f>
        <v>0</v>
      </c>
    </row>
    <row r="15" spans="1:8" x14ac:dyDescent="0.25">
      <c r="A15" s="190" t="s">
        <v>500</v>
      </c>
      <c r="B15" s="191">
        <v>42025</v>
      </c>
      <c r="C15" s="192">
        <v>3.5968</v>
      </c>
      <c r="E15" s="193">
        <v>42019</v>
      </c>
      <c r="F15" s="194">
        <v>8082.65</v>
      </c>
      <c r="G15" s="587"/>
      <c r="H15" s="585">
        <f>Tbl_ProcvAprox[[#This Row],[US$]]*Tbl_ProcvAprox[[#This Row],[Cotação]]</f>
        <v>0</v>
      </c>
    </row>
    <row r="16" spans="1:8" x14ac:dyDescent="0.25">
      <c r="A16" s="190" t="s">
        <v>500</v>
      </c>
      <c r="B16" s="191">
        <v>42026</v>
      </c>
      <c r="C16" s="192">
        <v>3.5754000000000001</v>
      </c>
      <c r="E16" s="193">
        <v>42020</v>
      </c>
      <c r="F16" s="194">
        <v>4037.91</v>
      </c>
      <c r="G16" s="587"/>
      <c r="H16" s="585">
        <f>Tbl_ProcvAprox[[#This Row],[US$]]*Tbl_ProcvAprox[[#This Row],[Cotação]]</f>
        <v>0</v>
      </c>
    </row>
    <row r="17" spans="1:8" x14ac:dyDescent="0.25">
      <c r="A17" s="190" t="s">
        <v>500</v>
      </c>
      <c r="B17" s="191">
        <v>42027</v>
      </c>
      <c r="C17" s="192">
        <v>3.5855999999999999</v>
      </c>
      <c r="E17" s="193">
        <v>42021</v>
      </c>
      <c r="F17" s="194">
        <v>3714.67</v>
      </c>
      <c r="G17" s="587"/>
      <c r="H17" s="585">
        <f>Tbl_ProcvAprox[[#This Row],[US$]]*Tbl_ProcvAprox[[#This Row],[Cotação]]</f>
        <v>0</v>
      </c>
    </row>
    <row r="18" spans="1:8" x14ac:dyDescent="0.25">
      <c r="A18" s="190" t="s">
        <v>500</v>
      </c>
      <c r="B18" s="191">
        <v>42030</v>
      </c>
      <c r="C18" s="192">
        <v>3.5966</v>
      </c>
      <c r="E18" s="193">
        <v>42022</v>
      </c>
      <c r="F18" s="194">
        <v>3680.34</v>
      </c>
      <c r="G18" s="587"/>
      <c r="H18" s="585">
        <f>Tbl_ProcvAprox[[#This Row],[US$]]*Tbl_ProcvAprox[[#This Row],[Cotação]]</f>
        <v>0</v>
      </c>
    </row>
    <row r="19" spans="1:8" x14ac:dyDescent="0.25">
      <c r="A19" s="190" t="s">
        <v>500</v>
      </c>
      <c r="B19" s="191">
        <v>42031</v>
      </c>
      <c r="C19" s="192">
        <v>3.5809000000000002</v>
      </c>
      <c r="E19" s="193">
        <v>42023</v>
      </c>
      <c r="F19" s="194">
        <v>2888.54</v>
      </c>
      <c r="G19" s="587"/>
      <c r="H19" s="585">
        <f>Tbl_ProcvAprox[[#This Row],[US$]]*Tbl_ProcvAprox[[#This Row],[Cotação]]</f>
        <v>0</v>
      </c>
    </row>
    <row r="20" spans="1:8" x14ac:dyDescent="0.25">
      <c r="A20" s="190" t="s">
        <v>500</v>
      </c>
      <c r="B20" s="191">
        <v>42032</v>
      </c>
      <c r="C20" s="192">
        <v>3.5796999999999999</v>
      </c>
      <c r="E20" s="193">
        <v>42024</v>
      </c>
      <c r="F20" s="194">
        <v>2376.2600000000002</v>
      </c>
      <c r="G20" s="587"/>
      <c r="H20" s="585">
        <f>Tbl_ProcvAprox[[#This Row],[US$]]*Tbl_ProcvAprox[[#This Row],[Cotação]]</f>
        <v>0</v>
      </c>
    </row>
    <row r="21" spans="1:8" x14ac:dyDescent="0.25">
      <c r="A21" s="190" t="s">
        <v>500</v>
      </c>
      <c r="B21" s="191">
        <v>42033</v>
      </c>
      <c r="C21" s="192">
        <v>3.5960000000000001</v>
      </c>
      <c r="E21" s="193">
        <v>42025</v>
      </c>
      <c r="F21" s="194">
        <v>8009.66</v>
      </c>
      <c r="G21" s="587"/>
      <c r="H21" s="585">
        <f>Tbl_ProcvAprox[[#This Row],[US$]]*Tbl_ProcvAprox[[#This Row],[Cotação]]</f>
        <v>0</v>
      </c>
    </row>
    <row r="22" spans="1:8" x14ac:dyDescent="0.25">
      <c r="A22" s="190" t="s">
        <v>500</v>
      </c>
      <c r="B22" s="191">
        <v>42034</v>
      </c>
      <c r="C22" s="192">
        <v>3.6633</v>
      </c>
      <c r="E22" s="193">
        <v>42026</v>
      </c>
      <c r="F22" s="194">
        <v>7699.27</v>
      </c>
      <c r="G22" s="587"/>
      <c r="H22" s="585">
        <f>Tbl_ProcvAprox[[#This Row],[US$]]*Tbl_ProcvAprox[[#This Row],[Cotação]]</f>
        <v>0</v>
      </c>
    </row>
    <row r="23" spans="1:8" x14ac:dyDescent="0.25">
      <c r="E23" s="193">
        <v>42027</v>
      </c>
      <c r="F23" s="194">
        <v>2166.36</v>
      </c>
      <c r="G23" s="587"/>
      <c r="H23" s="585">
        <f>Tbl_ProcvAprox[[#This Row],[US$]]*Tbl_ProcvAprox[[#This Row],[Cotação]]</f>
        <v>0</v>
      </c>
    </row>
    <row r="24" spans="1:8" x14ac:dyDescent="0.25">
      <c r="E24" s="193">
        <v>42028</v>
      </c>
      <c r="F24" s="194">
        <v>2165.77</v>
      </c>
      <c r="G24" s="587"/>
      <c r="H24" s="585">
        <f>Tbl_ProcvAprox[[#This Row],[US$]]*Tbl_ProcvAprox[[#This Row],[Cotação]]</f>
        <v>0</v>
      </c>
    </row>
    <row r="25" spans="1:8" x14ac:dyDescent="0.25">
      <c r="E25" s="193">
        <v>42029</v>
      </c>
      <c r="F25" s="194">
        <v>1700.1</v>
      </c>
      <c r="G25" s="587"/>
      <c r="H25" s="585">
        <f>Tbl_ProcvAprox[[#This Row],[US$]]*Tbl_ProcvAprox[[#This Row],[Cotação]]</f>
        <v>0</v>
      </c>
    </row>
    <row r="26" spans="1:8" x14ac:dyDescent="0.25">
      <c r="E26" s="193">
        <v>42030</v>
      </c>
      <c r="F26" s="194">
        <v>1471.07</v>
      </c>
      <c r="G26" s="587"/>
      <c r="H26" s="585">
        <f>Tbl_ProcvAprox[[#This Row],[US$]]*Tbl_ProcvAprox[[#This Row],[Cotação]]</f>
        <v>0</v>
      </c>
    </row>
    <row r="27" spans="1:8" x14ac:dyDescent="0.25">
      <c r="E27" s="193">
        <v>42031</v>
      </c>
      <c r="F27" s="194">
        <v>1318.77</v>
      </c>
      <c r="G27" s="587"/>
      <c r="H27" s="585">
        <f>Tbl_ProcvAprox[[#This Row],[US$]]*Tbl_ProcvAprox[[#This Row],[Cotação]]</f>
        <v>0</v>
      </c>
    </row>
    <row r="28" spans="1:8" x14ac:dyDescent="0.25">
      <c r="E28" s="193">
        <v>42032</v>
      </c>
      <c r="F28" s="194">
        <v>7651.5</v>
      </c>
      <c r="G28" s="587"/>
      <c r="H28" s="585">
        <f>Tbl_ProcvAprox[[#This Row],[US$]]*Tbl_ProcvAprox[[#This Row],[Cotação]]</f>
        <v>0</v>
      </c>
    </row>
    <row r="29" spans="1:8" x14ac:dyDescent="0.25">
      <c r="E29" s="193">
        <v>42033</v>
      </c>
      <c r="F29" s="194">
        <v>7484.58</v>
      </c>
      <c r="G29" s="587"/>
      <c r="H29" s="585">
        <f>Tbl_ProcvAprox[[#This Row],[US$]]*Tbl_ProcvAprox[[#This Row],[Cotação]]</f>
        <v>0</v>
      </c>
    </row>
    <row r="30" spans="1:8" x14ac:dyDescent="0.25">
      <c r="E30" s="193">
        <v>42034</v>
      </c>
      <c r="F30" s="194">
        <v>1153.56</v>
      </c>
      <c r="G30" s="587"/>
      <c r="H30" s="585">
        <f>Tbl_ProcvAprox[[#This Row],[US$]]*Tbl_ProcvAprox[[#This Row],[Cotação]]</f>
        <v>0</v>
      </c>
    </row>
    <row r="31" spans="1:8" ht="15.75" thickBot="1" x14ac:dyDescent="0.3">
      <c r="E31" s="193">
        <v>42035</v>
      </c>
      <c r="F31" s="194">
        <v>1038.72</v>
      </c>
      <c r="G31" s="588"/>
      <c r="H31" s="585">
        <f>Tbl_ProcvAprox[[#This Row],[US$]]*Tbl_ProcvAprox[[#This Row],[Cotação]]</f>
        <v>0</v>
      </c>
    </row>
    <row r="32" spans="1:8" ht="15.75" thickTop="1" x14ac:dyDescent="0.25"/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  <tableParts count="2">
    <tablePart r:id="rId3"/>
    <tablePart r:id="rId4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4">
    <tabColor rgb="FF002060"/>
  </sheetPr>
  <dimension ref="A1:J83"/>
  <sheetViews>
    <sheetView showGridLines="0" workbookViewId="0">
      <selection activeCell="G2" sqref="G2"/>
    </sheetView>
  </sheetViews>
  <sheetFormatPr defaultColWidth="9.28515625" defaultRowHeight="15" x14ac:dyDescent="0.25"/>
  <cols>
    <col min="1" max="1" width="8.42578125" bestFit="1" customWidth="1"/>
    <col min="2" max="2" width="9.42578125" bestFit="1" customWidth="1"/>
    <col min="3" max="3" width="38.140625" bestFit="1" customWidth="1"/>
    <col min="4" max="4" width="9.5703125" bestFit="1" customWidth="1"/>
    <col min="5" max="5" width="9.42578125" customWidth="1"/>
    <col min="6" max="6" width="9.42578125" style="208" bestFit="1" customWidth="1"/>
    <col min="7" max="7" width="38.85546875" style="208" customWidth="1"/>
    <col min="8" max="8" width="27.42578125" style="208" customWidth="1"/>
    <col min="9" max="9" width="13.7109375" style="208" bestFit="1" customWidth="1"/>
    <col min="10" max="10" width="13.28515625" style="208" bestFit="1" customWidth="1"/>
  </cols>
  <sheetData>
    <row r="1" spans="1:10" ht="15.75" thickBot="1" x14ac:dyDescent="0.3">
      <c r="A1" s="196" t="s">
        <v>501</v>
      </c>
      <c r="B1" s="197" t="s">
        <v>79</v>
      </c>
      <c r="C1" s="197" t="s">
        <v>502</v>
      </c>
      <c r="D1" s="197" t="s">
        <v>127</v>
      </c>
      <c r="E1" s="198"/>
      <c r="F1" s="199" t="s">
        <v>79</v>
      </c>
      <c r="G1" s="330" t="s">
        <v>363</v>
      </c>
      <c r="H1" s="330" t="s">
        <v>364</v>
      </c>
      <c r="I1" s="200" t="s">
        <v>10</v>
      </c>
      <c r="J1" s="200" t="s">
        <v>129</v>
      </c>
    </row>
    <row r="2" spans="1:10" ht="15.75" thickTop="1" x14ac:dyDescent="0.25">
      <c r="A2" s="173" t="s">
        <v>503</v>
      </c>
      <c r="B2" s="201">
        <v>10498</v>
      </c>
      <c r="C2" s="202" t="s">
        <v>504</v>
      </c>
      <c r="D2" s="203">
        <v>80</v>
      </c>
      <c r="E2" s="204"/>
      <c r="F2" s="173">
        <v>43774</v>
      </c>
      <c r="G2" s="589"/>
      <c r="H2" s="590"/>
      <c r="I2" s="173">
        <v>2</v>
      </c>
      <c r="J2" s="226">
        <f>Tbl_ProcvExatidão[[#This Row],[Preço Unitário]]*Tbl_ProcvExatidão[[#This Row],[Quantidade]]</f>
        <v>0</v>
      </c>
    </row>
    <row r="3" spans="1:10" x14ac:dyDescent="0.25">
      <c r="A3" s="175" t="s">
        <v>503</v>
      </c>
      <c r="B3" s="205">
        <v>11325</v>
      </c>
      <c r="C3" s="206" t="s">
        <v>505</v>
      </c>
      <c r="D3" s="207">
        <v>92.5</v>
      </c>
      <c r="E3" s="204"/>
      <c r="F3" s="175">
        <v>44905</v>
      </c>
      <c r="G3" s="591"/>
      <c r="H3" s="592"/>
      <c r="I3" s="175">
        <v>3</v>
      </c>
      <c r="J3" s="227">
        <f>Tbl_ProcvExatidão[[#This Row],[Preço Unitário]]*Tbl_ProcvExatidão[[#This Row],[Quantidade]]</f>
        <v>0</v>
      </c>
    </row>
    <row r="4" spans="1:10" x14ac:dyDescent="0.25">
      <c r="A4" s="175" t="s">
        <v>503</v>
      </c>
      <c r="B4" s="205">
        <v>12011</v>
      </c>
      <c r="C4" s="206" t="s">
        <v>506</v>
      </c>
      <c r="D4" s="207">
        <v>112</v>
      </c>
      <c r="E4" s="204"/>
      <c r="F4" s="175">
        <v>65044</v>
      </c>
      <c r="G4" s="591"/>
      <c r="H4" s="592"/>
      <c r="I4" s="175">
        <v>1</v>
      </c>
      <c r="J4" s="227">
        <f>Tbl_ProcvExatidão[[#This Row],[Preço Unitário]]*Tbl_ProcvExatidão[[#This Row],[Quantidade]]</f>
        <v>0</v>
      </c>
    </row>
    <row r="5" spans="1:10" x14ac:dyDescent="0.25">
      <c r="A5" s="175" t="s">
        <v>503</v>
      </c>
      <c r="B5" s="205">
        <v>12233</v>
      </c>
      <c r="C5" s="206" t="s">
        <v>507</v>
      </c>
      <c r="D5" s="207">
        <v>152</v>
      </c>
      <c r="E5" s="204"/>
      <c r="F5" s="175">
        <v>66695</v>
      </c>
      <c r="G5" s="591"/>
      <c r="H5" s="592"/>
      <c r="I5" s="175">
        <v>3</v>
      </c>
      <c r="J5" s="227">
        <f>Tbl_ProcvExatidão[[#This Row],[Preço Unitário]]*Tbl_ProcvExatidão[[#This Row],[Quantidade]]</f>
        <v>0</v>
      </c>
    </row>
    <row r="6" spans="1:10" x14ac:dyDescent="0.25">
      <c r="A6" s="175" t="s">
        <v>503</v>
      </c>
      <c r="B6" s="205">
        <v>12383</v>
      </c>
      <c r="C6" s="206" t="s">
        <v>508</v>
      </c>
      <c r="D6" s="207">
        <v>137.5</v>
      </c>
      <c r="E6" s="204"/>
      <c r="F6" s="175">
        <v>73580</v>
      </c>
      <c r="G6" s="591"/>
      <c r="H6" s="592"/>
      <c r="I6" s="175">
        <v>6</v>
      </c>
      <c r="J6" s="227">
        <f>Tbl_ProcvExatidão[[#This Row],[Preço Unitário]]*Tbl_ProcvExatidão[[#This Row],[Quantidade]]</f>
        <v>0</v>
      </c>
    </row>
    <row r="7" spans="1:10" x14ac:dyDescent="0.25">
      <c r="A7" s="175" t="s">
        <v>503</v>
      </c>
      <c r="B7" s="205">
        <v>12851</v>
      </c>
      <c r="C7" s="206" t="s">
        <v>509</v>
      </c>
      <c r="D7" s="207">
        <v>145</v>
      </c>
      <c r="E7" s="204"/>
      <c r="F7" s="175">
        <v>79002</v>
      </c>
      <c r="G7" s="591"/>
      <c r="H7" s="592"/>
      <c r="I7" s="175">
        <v>5</v>
      </c>
      <c r="J7" s="227">
        <f>Tbl_ProcvExatidão[[#This Row],[Preço Unitário]]*Tbl_ProcvExatidão[[#This Row],[Quantidade]]</f>
        <v>0</v>
      </c>
    </row>
    <row r="8" spans="1:10" ht="15.75" thickBot="1" x14ac:dyDescent="0.3">
      <c r="A8" s="175" t="s">
        <v>503</v>
      </c>
      <c r="B8" s="205">
        <v>13959</v>
      </c>
      <c r="C8" s="206" t="s">
        <v>510</v>
      </c>
      <c r="D8" s="207">
        <v>45</v>
      </c>
      <c r="E8" s="204"/>
      <c r="F8" s="175">
        <v>85572</v>
      </c>
      <c r="G8" s="593"/>
      <c r="H8" s="594"/>
      <c r="I8" s="175">
        <v>1</v>
      </c>
      <c r="J8" s="227">
        <f>Tbl_ProcvExatidão[[#This Row],[Preço Unitário]]*Tbl_ProcvExatidão[[#This Row],[Quantidade]]</f>
        <v>0</v>
      </c>
    </row>
    <row r="9" spans="1:10" ht="15.75" thickTop="1" x14ac:dyDescent="0.25">
      <c r="A9" s="175" t="s">
        <v>503</v>
      </c>
      <c r="B9" s="205">
        <v>14277</v>
      </c>
      <c r="C9" s="206" t="s">
        <v>511</v>
      </c>
      <c r="D9" s="207">
        <v>45</v>
      </c>
      <c r="E9" s="204"/>
    </row>
    <row r="10" spans="1:10" x14ac:dyDescent="0.25">
      <c r="A10" s="175" t="s">
        <v>503</v>
      </c>
      <c r="B10" s="205">
        <v>14745</v>
      </c>
      <c r="C10" s="206" t="s">
        <v>512</v>
      </c>
      <c r="D10" s="207">
        <v>178.5</v>
      </c>
      <c r="E10" s="204"/>
    </row>
    <row r="11" spans="1:10" x14ac:dyDescent="0.25">
      <c r="A11" s="175" t="s">
        <v>503</v>
      </c>
      <c r="B11" s="205">
        <v>15370</v>
      </c>
      <c r="C11" s="206" t="s">
        <v>513</v>
      </c>
      <c r="D11" s="207">
        <v>34</v>
      </c>
      <c r="E11" s="204"/>
    </row>
    <row r="12" spans="1:10" x14ac:dyDescent="0.25">
      <c r="A12" s="175" t="s">
        <v>503</v>
      </c>
      <c r="B12" s="205">
        <v>15914</v>
      </c>
      <c r="C12" s="206" t="s">
        <v>514</v>
      </c>
      <c r="D12" s="207">
        <v>34</v>
      </c>
      <c r="E12" s="204"/>
    </row>
    <row r="13" spans="1:10" x14ac:dyDescent="0.25">
      <c r="A13" s="175" t="s">
        <v>503</v>
      </c>
      <c r="B13" s="205">
        <v>16796</v>
      </c>
      <c r="C13" s="206" t="s">
        <v>515</v>
      </c>
      <c r="D13" s="207">
        <v>117</v>
      </c>
      <c r="E13" s="204"/>
    </row>
    <row r="14" spans="1:10" x14ac:dyDescent="0.25">
      <c r="A14" s="175" t="s">
        <v>503</v>
      </c>
      <c r="B14" s="205">
        <v>18318</v>
      </c>
      <c r="C14" s="206" t="s">
        <v>516</v>
      </c>
      <c r="D14" s="207">
        <v>180</v>
      </c>
      <c r="E14" s="204"/>
    </row>
    <row r="15" spans="1:10" x14ac:dyDescent="0.25">
      <c r="A15" s="175" t="s">
        <v>503</v>
      </c>
      <c r="B15" s="205">
        <v>18548</v>
      </c>
      <c r="C15" s="206" t="s">
        <v>517</v>
      </c>
      <c r="D15" s="207">
        <v>49</v>
      </c>
      <c r="E15" s="204"/>
    </row>
    <row r="16" spans="1:10" x14ac:dyDescent="0.25">
      <c r="A16" s="175" t="s">
        <v>503</v>
      </c>
      <c r="B16" s="205">
        <v>26531</v>
      </c>
      <c r="C16" s="206" t="s">
        <v>518</v>
      </c>
      <c r="D16" s="207">
        <v>225</v>
      </c>
      <c r="E16" s="204"/>
    </row>
    <row r="17" spans="1:5" x14ac:dyDescent="0.25">
      <c r="A17" s="175" t="s">
        <v>503</v>
      </c>
      <c r="B17" s="205">
        <v>27172</v>
      </c>
      <c r="C17" s="206" t="s">
        <v>519</v>
      </c>
      <c r="D17" s="207">
        <v>160</v>
      </c>
      <c r="E17" s="204"/>
    </row>
    <row r="18" spans="1:5" x14ac:dyDescent="0.25">
      <c r="A18" s="175" t="s">
        <v>503</v>
      </c>
      <c r="B18" s="205">
        <v>27202</v>
      </c>
      <c r="C18" s="206" t="s">
        <v>520</v>
      </c>
      <c r="D18" s="207">
        <v>54</v>
      </c>
      <c r="E18" s="204"/>
    </row>
    <row r="19" spans="1:5" x14ac:dyDescent="0.25">
      <c r="A19" s="175" t="s">
        <v>503</v>
      </c>
      <c r="B19" s="205">
        <v>30532</v>
      </c>
      <c r="C19" s="206" t="s">
        <v>521</v>
      </c>
      <c r="D19" s="207">
        <v>29</v>
      </c>
      <c r="E19" s="204"/>
    </row>
    <row r="20" spans="1:5" x14ac:dyDescent="0.25">
      <c r="A20" s="175" t="s">
        <v>503</v>
      </c>
      <c r="B20" s="205">
        <v>32247</v>
      </c>
      <c r="C20" s="206" t="s">
        <v>522</v>
      </c>
      <c r="D20" s="207">
        <v>132</v>
      </c>
      <c r="E20" s="204"/>
    </row>
    <row r="21" spans="1:5" x14ac:dyDescent="0.25">
      <c r="A21" s="175" t="s">
        <v>503</v>
      </c>
      <c r="B21" s="205">
        <v>33657</v>
      </c>
      <c r="C21" s="206" t="s">
        <v>523</v>
      </c>
      <c r="D21" s="207">
        <v>212.5</v>
      </c>
      <c r="E21" s="204"/>
    </row>
    <row r="22" spans="1:5" x14ac:dyDescent="0.25">
      <c r="A22" s="175" t="s">
        <v>503</v>
      </c>
      <c r="B22" s="205">
        <v>34067</v>
      </c>
      <c r="C22" s="206" t="s">
        <v>524</v>
      </c>
      <c r="D22" s="207">
        <v>163</v>
      </c>
      <c r="E22" s="204"/>
    </row>
    <row r="23" spans="1:5" x14ac:dyDescent="0.25">
      <c r="A23" s="175" t="s">
        <v>503</v>
      </c>
      <c r="B23" s="205">
        <v>34447</v>
      </c>
      <c r="C23" s="206" t="s">
        <v>525</v>
      </c>
      <c r="D23" s="207">
        <v>163</v>
      </c>
      <c r="E23" s="204"/>
    </row>
    <row r="24" spans="1:5" x14ac:dyDescent="0.25">
      <c r="A24" s="175" t="s">
        <v>503</v>
      </c>
      <c r="B24" s="205">
        <v>34553</v>
      </c>
      <c r="C24" s="206" t="s">
        <v>526</v>
      </c>
      <c r="D24" s="207">
        <v>72.5</v>
      </c>
      <c r="E24" s="204"/>
    </row>
    <row r="25" spans="1:5" x14ac:dyDescent="0.25">
      <c r="A25" s="175" t="s">
        <v>503</v>
      </c>
      <c r="B25" s="205">
        <v>35753</v>
      </c>
      <c r="C25" s="206" t="s">
        <v>527</v>
      </c>
      <c r="D25" s="207">
        <v>60</v>
      </c>
      <c r="E25" s="204"/>
    </row>
    <row r="26" spans="1:5" x14ac:dyDescent="0.25">
      <c r="A26" s="175" t="s">
        <v>503</v>
      </c>
      <c r="B26" s="205">
        <v>35805</v>
      </c>
      <c r="C26" s="206" t="s">
        <v>528</v>
      </c>
      <c r="D26" s="207">
        <v>125</v>
      </c>
      <c r="E26" s="204"/>
    </row>
    <row r="27" spans="1:5" x14ac:dyDescent="0.25">
      <c r="A27" s="175" t="s">
        <v>503</v>
      </c>
      <c r="B27" s="205">
        <v>37730</v>
      </c>
      <c r="C27" s="206" t="s">
        <v>529</v>
      </c>
      <c r="D27" s="207">
        <v>61.25</v>
      </c>
      <c r="E27" s="204"/>
    </row>
    <row r="28" spans="1:5" x14ac:dyDescent="0.25">
      <c r="A28" s="175" t="s">
        <v>503</v>
      </c>
      <c r="B28" s="205">
        <v>39437</v>
      </c>
      <c r="C28" s="206" t="s">
        <v>530</v>
      </c>
      <c r="D28" s="207">
        <v>40</v>
      </c>
      <c r="E28" s="204"/>
    </row>
    <row r="29" spans="1:5" x14ac:dyDescent="0.25">
      <c r="A29" s="175" t="s">
        <v>503</v>
      </c>
      <c r="B29" s="205">
        <v>40520</v>
      </c>
      <c r="C29" s="206" t="s">
        <v>531</v>
      </c>
      <c r="D29" s="207">
        <v>55</v>
      </c>
      <c r="E29" s="204"/>
    </row>
    <row r="30" spans="1:5" x14ac:dyDescent="0.25">
      <c r="A30" s="175" t="s">
        <v>503</v>
      </c>
      <c r="B30" s="205">
        <v>40687</v>
      </c>
      <c r="C30" s="206" t="s">
        <v>532</v>
      </c>
      <c r="D30" s="207">
        <v>51.25</v>
      </c>
      <c r="E30" s="204"/>
    </row>
    <row r="31" spans="1:5" x14ac:dyDescent="0.25">
      <c r="A31" s="175" t="s">
        <v>503</v>
      </c>
      <c r="B31" s="205">
        <v>40788</v>
      </c>
      <c r="C31" s="206" t="s">
        <v>533</v>
      </c>
      <c r="D31" s="207">
        <v>80</v>
      </c>
      <c r="E31" s="204"/>
    </row>
    <row r="32" spans="1:5" x14ac:dyDescent="0.25">
      <c r="A32" s="175" t="s">
        <v>503</v>
      </c>
      <c r="B32" s="205">
        <v>43428</v>
      </c>
      <c r="C32" s="206" t="s">
        <v>534</v>
      </c>
      <c r="D32" s="207">
        <v>212.5</v>
      </c>
      <c r="E32" s="204"/>
    </row>
    <row r="33" spans="1:5" x14ac:dyDescent="0.25">
      <c r="A33" s="175" t="s">
        <v>503</v>
      </c>
      <c r="B33" s="205">
        <v>43455</v>
      </c>
      <c r="C33" s="206" t="s">
        <v>535</v>
      </c>
      <c r="D33" s="207">
        <v>38</v>
      </c>
      <c r="E33" s="204"/>
    </row>
    <row r="34" spans="1:5" x14ac:dyDescent="0.25">
      <c r="A34" s="175" t="s">
        <v>503</v>
      </c>
      <c r="B34" s="205">
        <v>43680</v>
      </c>
      <c r="C34" s="206" t="s">
        <v>536</v>
      </c>
      <c r="D34" s="207">
        <v>319</v>
      </c>
      <c r="E34" s="204"/>
    </row>
    <row r="35" spans="1:5" x14ac:dyDescent="0.25">
      <c r="A35" s="175" t="s">
        <v>503</v>
      </c>
      <c r="B35" s="205">
        <v>43774</v>
      </c>
      <c r="C35" s="206" t="s">
        <v>537</v>
      </c>
      <c r="D35" s="207">
        <v>761.25</v>
      </c>
      <c r="E35" s="204"/>
    </row>
    <row r="36" spans="1:5" x14ac:dyDescent="0.25">
      <c r="A36" s="175" t="s">
        <v>503</v>
      </c>
      <c r="B36" s="205">
        <v>44905</v>
      </c>
      <c r="C36" s="206" t="s">
        <v>538</v>
      </c>
      <c r="D36" s="207">
        <v>1450</v>
      </c>
      <c r="E36" s="204"/>
    </row>
    <row r="37" spans="1:5" x14ac:dyDescent="0.25">
      <c r="A37" s="175" t="s">
        <v>503</v>
      </c>
      <c r="B37" s="205">
        <v>45634</v>
      </c>
      <c r="C37" s="206" t="s">
        <v>539</v>
      </c>
      <c r="D37" s="207">
        <v>125</v>
      </c>
      <c r="E37" s="204"/>
    </row>
    <row r="38" spans="1:5" x14ac:dyDescent="0.25">
      <c r="A38" s="175" t="s">
        <v>503</v>
      </c>
      <c r="B38" s="205">
        <v>47019</v>
      </c>
      <c r="C38" s="206" t="s">
        <v>540</v>
      </c>
      <c r="D38" s="207">
        <v>29</v>
      </c>
      <c r="E38" s="204"/>
    </row>
    <row r="39" spans="1:5" x14ac:dyDescent="0.25">
      <c r="A39" s="175" t="s">
        <v>503</v>
      </c>
      <c r="B39" s="205">
        <v>49508</v>
      </c>
      <c r="C39" s="206" t="s">
        <v>541</v>
      </c>
      <c r="D39" s="207">
        <v>53</v>
      </c>
      <c r="E39" s="204"/>
    </row>
    <row r="40" spans="1:5" x14ac:dyDescent="0.25">
      <c r="A40" s="175" t="s">
        <v>503</v>
      </c>
      <c r="B40" s="205">
        <v>51265</v>
      </c>
      <c r="C40" s="206" t="s">
        <v>542</v>
      </c>
      <c r="D40" s="207">
        <v>60</v>
      </c>
      <c r="E40" s="204"/>
    </row>
    <row r="41" spans="1:5" x14ac:dyDescent="0.25">
      <c r="A41" s="175" t="s">
        <v>503</v>
      </c>
      <c r="B41" s="205">
        <v>51395</v>
      </c>
      <c r="C41" s="206" t="s">
        <v>543</v>
      </c>
      <c r="D41" s="207">
        <v>127.5</v>
      </c>
      <c r="E41" s="204"/>
    </row>
    <row r="42" spans="1:5" x14ac:dyDescent="0.25">
      <c r="A42" s="175" t="s">
        <v>503</v>
      </c>
      <c r="B42" s="205">
        <v>54913</v>
      </c>
      <c r="C42" s="206" t="s">
        <v>544</v>
      </c>
      <c r="D42" s="207">
        <v>90.5</v>
      </c>
      <c r="E42" s="204"/>
    </row>
    <row r="43" spans="1:5" x14ac:dyDescent="0.25">
      <c r="A43" s="175" t="s">
        <v>503</v>
      </c>
      <c r="B43" s="205">
        <v>55138</v>
      </c>
      <c r="C43" s="206" t="s">
        <v>545</v>
      </c>
      <c r="D43" s="207">
        <v>410</v>
      </c>
      <c r="E43" s="204"/>
    </row>
    <row r="44" spans="1:5" x14ac:dyDescent="0.25">
      <c r="A44" s="175" t="s">
        <v>503</v>
      </c>
      <c r="B44" s="205">
        <v>55528</v>
      </c>
      <c r="C44" s="206" t="s">
        <v>546</v>
      </c>
      <c r="D44" s="207">
        <v>60</v>
      </c>
      <c r="E44" s="204"/>
    </row>
    <row r="45" spans="1:5" x14ac:dyDescent="0.25">
      <c r="A45" s="175" t="s">
        <v>503</v>
      </c>
      <c r="B45" s="205">
        <v>56228</v>
      </c>
      <c r="C45" s="206" t="s">
        <v>547</v>
      </c>
      <c r="D45" s="207">
        <v>242.5</v>
      </c>
      <c r="E45" s="204"/>
    </row>
    <row r="46" spans="1:5" x14ac:dyDescent="0.25">
      <c r="A46" s="175" t="s">
        <v>503</v>
      </c>
      <c r="B46" s="205">
        <v>56541</v>
      </c>
      <c r="C46" s="206" t="s">
        <v>548</v>
      </c>
      <c r="D46" s="207">
        <v>440</v>
      </c>
      <c r="E46" s="204"/>
    </row>
    <row r="47" spans="1:5" x14ac:dyDescent="0.25">
      <c r="A47" s="175" t="s">
        <v>503</v>
      </c>
      <c r="B47" s="205">
        <v>56697</v>
      </c>
      <c r="C47" s="206" t="s">
        <v>549</v>
      </c>
      <c r="D47" s="207">
        <v>126.5</v>
      </c>
      <c r="E47" s="204"/>
    </row>
    <row r="48" spans="1:5" x14ac:dyDescent="0.25">
      <c r="A48" s="175" t="s">
        <v>503</v>
      </c>
      <c r="B48" s="205">
        <v>56929</v>
      </c>
      <c r="C48" s="206" t="s">
        <v>550</v>
      </c>
      <c r="D48" s="207">
        <v>132.5</v>
      </c>
      <c r="E48" s="204"/>
    </row>
    <row r="49" spans="1:5" x14ac:dyDescent="0.25">
      <c r="A49" s="175" t="s">
        <v>503</v>
      </c>
      <c r="B49" s="205">
        <v>61344</v>
      </c>
      <c r="C49" s="206" t="s">
        <v>551</v>
      </c>
      <c r="D49" s="207">
        <v>80</v>
      </c>
      <c r="E49" s="204"/>
    </row>
    <row r="50" spans="1:5" x14ac:dyDescent="0.25">
      <c r="A50" s="175" t="s">
        <v>503</v>
      </c>
      <c r="B50" s="205">
        <v>62416</v>
      </c>
      <c r="C50" s="206" t="s">
        <v>552</v>
      </c>
      <c r="D50" s="207">
        <v>365</v>
      </c>
      <c r="E50" s="204"/>
    </row>
    <row r="51" spans="1:5" x14ac:dyDescent="0.25">
      <c r="A51" s="175" t="s">
        <v>503</v>
      </c>
      <c r="B51" s="205">
        <v>62607</v>
      </c>
      <c r="C51" s="206" t="s">
        <v>553</v>
      </c>
      <c r="D51" s="207">
        <v>93</v>
      </c>
      <c r="E51" s="204"/>
    </row>
    <row r="52" spans="1:5" x14ac:dyDescent="0.25">
      <c r="A52" s="175" t="s">
        <v>503</v>
      </c>
      <c r="B52" s="205">
        <v>63203</v>
      </c>
      <c r="C52" s="206" t="s">
        <v>554</v>
      </c>
      <c r="D52" s="207">
        <v>110</v>
      </c>
      <c r="E52" s="204"/>
    </row>
    <row r="53" spans="1:5" x14ac:dyDescent="0.25">
      <c r="A53" s="175" t="s">
        <v>503</v>
      </c>
      <c r="B53" s="205">
        <v>63258</v>
      </c>
      <c r="C53" s="206" t="s">
        <v>555</v>
      </c>
      <c r="D53" s="207">
        <v>126</v>
      </c>
      <c r="E53" s="204"/>
    </row>
    <row r="54" spans="1:5" x14ac:dyDescent="0.25">
      <c r="A54" s="175" t="s">
        <v>503</v>
      </c>
      <c r="B54" s="205">
        <v>63405</v>
      </c>
      <c r="C54" s="206" t="s">
        <v>556</v>
      </c>
      <c r="D54" s="207">
        <v>55</v>
      </c>
      <c r="E54" s="204"/>
    </row>
    <row r="55" spans="1:5" x14ac:dyDescent="0.25">
      <c r="A55" s="175" t="s">
        <v>503</v>
      </c>
      <c r="B55" s="205">
        <v>63849</v>
      </c>
      <c r="C55" s="206" t="s">
        <v>557</v>
      </c>
      <c r="D55" s="207">
        <v>226.8</v>
      </c>
      <c r="E55" s="204"/>
    </row>
    <row r="56" spans="1:5" x14ac:dyDescent="0.25">
      <c r="A56" s="175" t="s">
        <v>503</v>
      </c>
      <c r="B56" s="205">
        <v>63907</v>
      </c>
      <c r="C56" s="206" t="s">
        <v>558</v>
      </c>
      <c r="D56" s="207">
        <v>480</v>
      </c>
      <c r="E56" s="204"/>
    </row>
    <row r="57" spans="1:5" x14ac:dyDescent="0.25">
      <c r="A57" s="175" t="s">
        <v>503</v>
      </c>
      <c r="B57" s="205">
        <v>65044</v>
      </c>
      <c r="C57" s="206" t="s">
        <v>559</v>
      </c>
      <c r="D57" s="207">
        <v>1300</v>
      </c>
      <c r="E57" s="204"/>
    </row>
    <row r="58" spans="1:5" x14ac:dyDescent="0.25">
      <c r="A58" s="175" t="s">
        <v>503</v>
      </c>
      <c r="B58" s="205">
        <v>66695</v>
      </c>
      <c r="C58" s="206" t="s">
        <v>560</v>
      </c>
      <c r="D58" s="207">
        <v>546</v>
      </c>
      <c r="E58" s="204"/>
    </row>
    <row r="59" spans="1:5" x14ac:dyDescent="0.25">
      <c r="A59" s="175" t="s">
        <v>503</v>
      </c>
      <c r="B59" s="205">
        <v>68184</v>
      </c>
      <c r="C59" s="206" t="s">
        <v>561</v>
      </c>
      <c r="D59" s="207">
        <v>114.4</v>
      </c>
      <c r="E59" s="204"/>
    </row>
    <row r="60" spans="1:5" x14ac:dyDescent="0.25">
      <c r="A60" s="175" t="s">
        <v>503</v>
      </c>
      <c r="B60" s="205">
        <v>68325</v>
      </c>
      <c r="C60" s="206" t="s">
        <v>562</v>
      </c>
      <c r="D60" s="207">
        <v>330</v>
      </c>
      <c r="E60" s="204"/>
    </row>
    <row r="61" spans="1:5" x14ac:dyDescent="0.25">
      <c r="A61" s="175" t="s">
        <v>503</v>
      </c>
      <c r="B61" s="205">
        <v>73580</v>
      </c>
      <c r="C61" s="206" t="s">
        <v>563</v>
      </c>
      <c r="D61" s="207">
        <v>2100</v>
      </c>
      <c r="E61" s="204"/>
    </row>
    <row r="62" spans="1:5" x14ac:dyDescent="0.25">
      <c r="A62" s="175" t="s">
        <v>503</v>
      </c>
      <c r="B62" s="205">
        <v>73678</v>
      </c>
      <c r="C62" s="206" t="s">
        <v>564</v>
      </c>
      <c r="D62" s="207">
        <v>53</v>
      </c>
      <c r="E62" s="204"/>
    </row>
    <row r="63" spans="1:5" x14ac:dyDescent="0.25">
      <c r="A63" s="175" t="s">
        <v>503</v>
      </c>
      <c r="B63" s="205">
        <v>74875</v>
      </c>
      <c r="C63" s="206" t="s">
        <v>565</v>
      </c>
      <c r="D63" s="207">
        <v>53</v>
      </c>
      <c r="E63" s="204"/>
    </row>
    <row r="64" spans="1:5" x14ac:dyDescent="0.25">
      <c r="A64" s="175" t="s">
        <v>503</v>
      </c>
      <c r="B64" s="205">
        <v>75490</v>
      </c>
      <c r="C64" s="206" t="s">
        <v>566</v>
      </c>
      <c r="D64" s="207">
        <v>286</v>
      </c>
      <c r="E64" s="204"/>
    </row>
    <row r="65" spans="1:5" x14ac:dyDescent="0.25">
      <c r="A65" s="175" t="s">
        <v>503</v>
      </c>
      <c r="B65" s="205">
        <v>79002</v>
      </c>
      <c r="C65" s="206" t="s">
        <v>567</v>
      </c>
      <c r="D65" s="207">
        <v>1300</v>
      </c>
      <c r="E65" s="204"/>
    </row>
    <row r="66" spans="1:5" x14ac:dyDescent="0.25">
      <c r="A66" s="175" t="s">
        <v>503</v>
      </c>
      <c r="B66" s="205">
        <v>80421</v>
      </c>
      <c r="C66" s="206" t="s">
        <v>568</v>
      </c>
      <c r="D66" s="207">
        <v>175</v>
      </c>
      <c r="E66" s="204"/>
    </row>
    <row r="67" spans="1:5" x14ac:dyDescent="0.25">
      <c r="A67" s="175" t="s">
        <v>503</v>
      </c>
      <c r="B67" s="205">
        <v>81342</v>
      </c>
      <c r="C67" s="206" t="s">
        <v>569</v>
      </c>
      <c r="D67" s="207">
        <v>100</v>
      </c>
      <c r="E67" s="204"/>
    </row>
    <row r="68" spans="1:5" x14ac:dyDescent="0.25">
      <c r="A68" s="175" t="s">
        <v>503</v>
      </c>
      <c r="B68" s="205">
        <v>82187</v>
      </c>
      <c r="C68" s="206" t="s">
        <v>570</v>
      </c>
      <c r="D68" s="207">
        <v>105</v>
      </c>
      <c r="E68" s="204"/>
    </row>
    <row r="69" spans="1:5" x14ac:dyDescent="0.25">
      <c r="A69" s="175" t="s">
        <v>503</v>
      </c>
      <c r="B69" s="205">
        <v>82635</v>
      </c>
      <c r="C69" s="206" t="s">
        <v>571</v>
      </c>
      <c r="D69" s="207">
        <v>237.5</v>
      </c>
      <c r="E69" s="204"/>
    </row>
    <row r="70" spans="1:5" x14ac:dyDescent="0.25">
      <c r="A70" s="175" t="s">
        <v>503</v>
      </c>
      <c r="B70" s="205">
        <v>83457</v>
      </c>
      <c r="C70" s="206" t="s">
        <v>572</v>
      </c>
      <c r="D70" s="207">
        <v>140</v>
      </c>
      <c r="E70" s="204"/>
    </row>
    <row r="71" spans="1:5" x14ac:dyDescent="0.25">
      <c r="A71" s="175" t="s">
        <v>503</v>
      </c>
      <c r="B71" s="205">
        <v>84603</v>
      </c>
      <c r="C71" s="206" t="s">
        <v>573</v>
      </c>
      <c r="D71" s="207">
        <v>335</v>
      </c>
      <c r="E71" s="204"/>
    </row>
    <row r="72" spans="1:5" x14ac:dyDescent="0.25">
      <c r="A72" s="175" t="s">
        <v>503</v>
      </c>
      <c r="B72" s="205">
        <v>85572</v>
      </c>
      <c r="C72" s="206" t="s">
        <v>574</v>
      </c>
      <c r="D72" s="207">
        <v>640</v>
      </c>
      <c r="E72" s="204"/>
    </row>
    <row r="73" spans="1:5" x14ac:dyDescent="0.25">
      <c r="A73" s="175" t="s">
        <v>503</v>
      </c>
      <c r="B73" s="205">
        <v>85766</v>
      </c>
      <c r="C73" s="206" t="s">
        <v>575</v>
      </c>
      <c r="D73" s="207">
        <v>29</v>
      </c>
      <c r="E73" s="204"/>
    </row>
    <row r="74" spans="1:5" x14ac:dyDescent="0.25">
      <c r="A74" s="175" t="s">
        <v>503</v>
      </c>
      <c r="B74" s="205">
        <v>87313</v>
      </c>
      <c r="C74" s="206" t="s">
        <v>576</v>
      </c>
      <c r="D74" s="207">
        <v>93</v>
      </c>
      <c r="E74" s="204"/>
    </row>
    <row r="75" spans="1:5" x14ac:dyDescent="0.25">
      <c r="A75" s="175" t="s">
        <v>503</v>
      </c>
      <c r="B75" s="205">
        <v>89889</v>
      </c>
      <c r="C75" s="206" t="s">
        <v>577</v>
      </c>
      <c r="D75" s="207">
        <v>190</v>
      </c>
      <c r="E75" s="204"/>
    </row>
    <row r="76" spans="1:5" x14ac:dyDescent="0.25">
      <c r="A76" s="175" t="s">
        <v>503</v>
      </c>
      <c r="B76" s="205">
        <v>91300</v>
      </c>
      <c r="C76" s="206" t="s">
        <v>578</v>
      </c>
      <c r="D76" s="207">
        <v>46.75</v>
      </c>
      <c r="E76" s="204"/>
    </row>
    <row r="77" spans="1:5" x14ac:dyDescent="0.25">
      <c r="A77" s="175" t="s">
        <v>503</v>
      </c>
      <c r="B77" s="205">
        <v>91328</v>
      </c>
      <c r="C77" s="206" t="s">
        <v>579</v>
      </c>
      <c r="D77" s="207">
        <v>57</v>
      </c>
      <c r="E77" s="204"/>
    </row>
    <row r="78" spans="1:5" x14ac:dyDescent="0.25">
      <c r="A78" s="175" t="s">
        <v>503</v>
      </c>
      <c r="B78" s="205">
        <v>91818</v>
      </c>
      <c r="C78" s="206" t="s">
        <v>580</v>
      </c>
      <c r="D78" s="207">
        <v>130</v>
      </c>
      <c r="E78" s="204"/>
    </row>
    <row r="79" spans="1:5" x14ac:dyDescent="0.25">
      <c r="A79" s="175" t="s">
        <v>503</v>
      </c>
      <c r="B79" s="205">
        <v>91907</v>
      </c>
      <c r="C79" s="206" t="s">
        <v>581</v>
      </c>
      <c r="D79" s="207">
        <v>91.2</v>
      </c>
      <c r="E79" s="204"/>
    </row>
    <row r="80" spans="1:5" x14ac:dyDescent="0.25">
      <c r="A80" s="175" t="s">
        <v>503</v>
      </c>
      <c r="B80" s="205">
        <v>93061</v>
      </c>
      <c r="C80" s="206" t="s">
        <v>582</v>
      </c>
      <c r="D80" s="207">
        <v>48</v>
      </c>
      <c r="E80" s="204"/>
    </row>
    <row r="81" spans="1:5" x14ac:dyDescent="0.25">
      <c r="A81" s="175" t="s">
        <v>503</v>
      </c>
      <c r="B81" s="205">
        <v>93455</v>
      </c>
      <c r="C81" s="206" t="s">
        <v>583</v>
      </c>
      <c r="D81" s="207">
        <v>175</v>
      </c>
      <c r="E81" s="204"/>
    </row>
    <row r="82" spans="1:5" x14ac:dyDescent="0.25">
      <c r="A82" s="175" t="s">
        <v>503</v>
      </c>
      <c r="B82" s="205">
        <v>95643</v>
      </c>
      <c r="C82" s="206" t="s">
        <v>584</v>
      </c>
      <c r="D82" s="207">
        <v>270</v>
      </c>
      <c r="E82" s="204"/>
    </row>
    <row r="83" spans="1:5" x14ac:dyDescent="0.25">
      <c r="A83" s="175" t="s">
        <v>503</v>
      </c>
      <c r="B83" s="205">
        <v>97849</v>
      </c>
      <c r="C83" s="206" t="s">
        <v>585</v>
      </c>
      <c r="D83" s="207">
        <v>75</v>
      </c>
      <c r="E83" s="204"/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5">
    <tabColor rgb="FF002060"/>
  </sheetPr>
  <dimension ref="A2:V36"/>
  <sheetViews>
    <sheetView showGridLines="0" workbookViewId="0">
      <selection activeCell="C6" sqref="C6"/>
    </sheetView>
  </sheetViews>
  <sheetFormatPr defaultRowHeight="15" x14ac:dyDescent="0.25"/>
  <cols>
    <col min="1" max="1" width="15.28515625" bestFit="1" customWidth="1"/>
    <col min="2" max="3" width="16.28515625" customWidth="1"/>
    <col min="4" max="4" width="15.85546875" customWidth="1"/>
    <col min="5" max="5" width="16.5703125" customWidth="1"/>
    <col min="6" max="6" width="16.140625" customWidth="1"/>
    <col min="7" max="8" width="16.28515625" customWidth="1"/>
    <col min="9" max="9" width="15.85546875" customWidth="1"/>
    <col min="10" max="10" width="16.5703125" customWidth="1"/>
    <col min="11" max="11" width="16.140625" customWidth="1"/>
    <col min="12" max="13" width="16.28515625" customWidth="1"/>
    <col min="14" max="14" width="15.85546875" customWidth="1"/>
    <col min="15" max="15" width="16.5703125" customWidth="1"/>
    <col min="16" max="16" width="16.140625" customWidth="1"/>
    <col min="17" max="18" width="16.28515625" customWidth="1"/>
    <col min="19" max="19" width="15.85546875" customWidth="1"/>
    <col min="20" max="20" width="16.5703125" customWidth="1"/>
    <col min="21" max="21" width="16.140625" customWidth="1"/>
    <col min="22" max="22" width="16.28515625" customWidth="1"/>
  </cols>
  <sheetData>
    <row r="2" spans="1:22" ht="15.75" thickBot="1" x14ac:dyDescent="0.3">
      <c r="A2" s="331" t="s">
        <v>22</v>
      </c>
      <c r="B2" s="110">
        <v>42006</v>
      </c>
      <c r="C2" s="110">
        <v>42009</v>
      </c>
      <c r="D2" s="110">
        <v>42010</v>
      </c>
      <c r="E2" s="110">
        <v>42011</v>
      </c>
      <c r="F2" s="110">
        <v>42012</v>
      </c>
      <c r="G2" s="110">
        <v>42013</v>
      </c>
      <c r="H2" s="110">
        <v>42016</v>
      </c>
      <c r="I2" s="110">
        <v>42017</v>
      </c>
      <c r="J2" s="110">
        <v>42018</v>
      </c>
      <c r="K2" s="110">
        <v>42019</v>
      </c>
      <c r="L2" s="110">
        <v>42020</v>
      </c>
      <c r="M2" s="110">
        <v>42023</v>
      </c>
      <c r="N2" s="110">
        <v>42024</v>
      </c>
      <c r="O2" s="110">
        <v>42025</v>
      </c>
      <c r="P2" s="110">
        <v>42026</v>
      </c>
      <c r="Q2" s="110">
        <v>42027</v>
      </c>
      <c r="R2" s="110">
        <v>42030</v>
      </c>
      <c r="S2" s="110">
        <v>42031</v>
      </c>
      <c r="T2" s="110">
        <v>42032</v>
      </c>
      <c r="U2" s="110">
        <v>42033</v>
      </c>
      <c r="V2" s="110">
        <v>42034</v>
      </c>
    </row>
    <row r="3" spans="1:22" ht="15.75" thickTop="1" x14ac:dyDescent="0.25">
      <c r="A3" s="108" t="s">
        <v>498</v>
      </c>
      <c r="B3" s="186">
        <v>4.6948999999999996</v>
      </c>
      <c r="C3" s="192">
        <v>4.7107000000000001</v>
      </c>
      <c r="D3" s="192">
        <v>3.7033</v>
      </c>
      <c r="E3" s="192">
        <v>3.6806999999999999</v>
      </c>
      <c r="F3" s="192">
        <v>3.6919</v>
      </c>
      <c r="G3" s="192">
        <v>3.6583000000000001</v>
      </c>
      <c r="H3" s="192">
        <v>4.6574999999999998</v>
      </c>
      <c r="I3" s="192">
        <v>4.6485000000000003</v>
      </c>
      <c r="J3" s="192">
        <v>4.6444000000000001</v>
      </c>
      <c r="K3" s="192">
        <v>4.6143999999999998</v>
      </c>
      <c r="L3" s="192">
        <v>3.6193</v>
      </c>
      <c r="M3" s="192">
        <v>3.6343000000000001</v>
      </c>
      <c r="N3" s="192">
        <v>3.6347</v>
      </c>
      <c r="O3" s="192">
        <v>3.5968</v>
      </c>
      <c r="P3" s="192">
        <v>3.5754000000000001</v>
      </c>
      <c r="Q3" s="192">
        <v>3.5855999999999999</v>
      </c>
      <c r="R3" s="192">
        <v>3.5966</v>
      </c>
      <c r="S3" s="192">
        <v>3.5809000000000002</v>
      </c>
      <c r="T3" s="192">
        <v>3.5796999999999999</v>
      </c>
      <c r="U3" s="192">
        <v>3.5960000000000001</v>
      </c>
      <c r="V3" s="192">
        <v>3.6633</v>
      </c>
    </row>
    <row r="5" spans="1:22" ht="15.75" thickBot="1" x14ac:dyDescent="0.3">
      <c r="A5" s="182" t="s">
        <v>498</v>
      </c>
      <c r="B5" s="183" t="s">
        <v>15</v>
      </c>
      <c r="C5" s="322" t="s">
        <v>23</v>
      </c>
      <c r="D5" s="183" t="s">
        <v>499</v>
      </c>
    </row>
    <row r="6" spans="1:22" ht="15.75" thickTop="1" x14ac:dyDescent="0.25">
      <c r="A6" s="217">
        <v>42006</v>
      </c>
      <c r="B6" s="133">
        <v>7253.42</v>
      </c>
      <c r="C6" s="138"/>
      <c r="D6" s="216">
        <f>Tbl_ProchAprox[[#This Row],[US$]]*Tbl_ProchAprox[[#This Row],[Cotação]]</f>
        <v>0</v>
      </c>
    </row>
    <row r="7" spans="1:22" x14ac:dyDescent="0.25">
      <c r="A7" s="217">
        <v>42007</v>
      </c>
      <c r="B7" s="133">
        <v>7063.61</v>
      </c>
      <c r="C7" s="139"/>
      <c r="D7" s="216">
        <f>Tbl_ProchAprox[[#This Row],[US$]]*Tbl_ProchAprox[[#This Row],[Cotação]]</f>
        <v>0</v>
      </c>
    </row>
    <row r="8" spans="1:22" x14ac:dyDescent="0.25">
      <c r="A8" s="217">
        <v>42008</v>
      </c>
      <c r="B8" s="133">
        <v>6173.59</v>
      </c>
      <c r="C8" s="139"/>
      <c r="D8" s="216">
        <f>Tbl_ProchAprox[[#This Row],[US$]]*Tbl_ProchAprox[[#This Row],[Cotação]]</f>
        <v>0</v>
      </c>
    </row>
    <row r="9" spans="1:22" x14ac:dyDescent="0.25">
      <c r="A9" s="217">
        <v>42009</v>
      </c>
      <c r="B9" s="133">
        <v>6133.89</v>
      </c>
      <c r="C9" s="139"/>
      <c r="D9" s="216">
        <f>Tbl_ProchAprox[[#This Row],[US$]]*Tbl_ProchAprox[[#This Row],[Cotação]]</f>
        <v>0</v>
      </c>
    </row>
    <row r="10" spans="1:22" x14ac:dyDescent="0.25">
      <c r="A10" s="217">
        <v>42010</v>
      </c>
      <c r="B10" s="133">
        <v>5856.42</v>
      </c>
      <c r="C10" s="139"/>
      <c r="D10" s="216">
        <f>Tbl_ProchAprox[[#This Row],[US$]]*Tbl_ProchAprox[[#This Row],[Cotação]]</f>
        <v>0</v>
      </c>
    </row>
    <row r="11" spans="1:22" x14ac:dyDescent="0.25">
      <c r="A11" s="217">
        <v>42011</v>
      </c>
      <c r="B11" s="133">
        <v>8892.92</v>
      </c>
      <c r="C11" s="139"/>
      <c r="D11" s="216">
        <f>Tbl_ProchAprox[[#This Row],[US$]]*Tbl_ProchAprox[[#This Row],[Cotação]]</f>
        <v>0</v>
      </c>
    </row>
    <row r="12" spans="1:22" x14ac:dyDescent="0.25">
      <c r="A12" s="217">
        <v>42012</v>
      </c>
      <c r="B12" s="133">
        <v>8672.76</v>
      </c>
      <c r="C12" s="139"/>
      <c r="D12" s="216">
        <f>Tbl_ProchAprox[[#This Row],[US$]]*Tbl_ProchAprox[[#This Row],[Cotação]]</f>
        <v>0</v>
      </c>
    </row>
    <row r="13" spans="1:22" x14ac:dyDescent="0.25">
      <c r="A13" s="217">
        <v>42013</v>
      </c>
      <c r="B13" s="133">
        <v>5838.88</v>
      </c>
      <c r="C13" s="139"/>
      <c r="D13" s="216">
        <f>Tbl_ProchAprox[[#This Row],[US$]]*Tbl_ProchAprox[[#This Row],[Cotação]]</f>
        <v>0</v>
      </c>
    </row>
    <row r="14" spans="1:22" x14ac:dyDescent="0.25">
      <c r="A14" s="217">
        <v>42014</v>
      </c>
      <c r="B14" s="133">
        <v>5719.7</v>
      </c>
      <c r="C14" s="139"/>
      <c r="D14" s="216">
        <f>Tbl_ProchAprox[[#This Row],[US$]]*Tbl_ProchAprox[[#This Row],[Cotação]]</f>
        <v>0</v>
      </c>
    </row>
    <row r="15" spans="1:22" x14ac:dyDescent="0.25">
      <c r="A15" s="217">
        <v>42015</v>
      </c>
      <c r="B15" s="133">
        <v>5714.04</v>
      </c>
      <c r="C15" s="139"/>
      <c r="D15" s="216">
        <f>Tbl_ProchAprox[[#This Row],[US$]]*Tbl_ProchAprox[[#This Row],[Cotação]]</f>
        <v>0</v>
      </c>
    </row>
    <row r="16" spans="1:22" x14ac:dyDescent="0.25">
      <c r="A16" s="217">
        <v>42016</v>
      </c>
      <c r="B16" s="133">
        <v>4648.28</v>
      </c>
      <c r="C16" s="139"/>
      <c r="D16" s="216">
        <f>Tbl_ProchAprox[[#This Row],[US$]]*Tbl_ProchAprox[[#This Row],[Cotação]]</f>
        <v>0</v>
      </c>
    </row>
    <row r="17" spans="1:4" x14ac:dyDescent="0.25">
      <c r="A17" s="217">
        <v>42017</v>
      </c>
      <c r="B17" s="133">
        <v>4332.22</v>
      </c>
      <c r="C17" s="139"/>
      <c r="D17" s="216">
        <f>Tbl_ProchAprox[[#This Row],[US$]]*Tbl_ProchAprox[[#This Row],[Cotação]]</f>
        <v>0</v>
      </c>
    </row>
    <row r="18" spans="1:4" x14ac:dyDescent="0.25">
      <c r="A18" s="217">
        <v>42018</v>
      </c>
      <c r="B18" s="133">
        <v>8455.15</v>
      </c>
      <c r="C18" s="139"/>
      <c r="D18" s="216">
        <f>Tbl_ProchAprox[[#This Row],[US$]]*Tbl_ProchAprox[[#This Row],[Cotação]]</f>
        <v>0</v>
      </c>
    </row>
    <row r="19" spans="1:4" x14ac:dyDescent="0.25">
      <c r="A19" s="217">
        <v>42019</v>
      </c>
      <c r="B19" s="133">
        <v>8082.65</v>
      </c>
      <c r="C19" s="139"/>
      <c r="D19" s="216">
        <f>Tbl_ProchAprox[[#This Row],[US$]]*Tbl_ProchAprox[[#This Row],[Cotação]]</f>
        <v>0</v>
      </c>
    </row>
    <row r="20" spans="1:4" x14ac:dyDescent="0.25">
      <c r="A20" s="217">
        <v>42020</v>
      </c>
      <c r="B20" s="133">
        <v>4037.91</v>
      </c>
      <c r="C20" s="139"/>
      <c r="D20" s="216">
        <f>Tbl_ProchAprox[[#This Row],[US$]]*Tbl_ProchAprox[[#This Row],[Cotação]]</f>
        <v>0</v>
      </c>
    </row>
    <row r="21" spans="1:4" x14ac:dyDescent="0.25">
      <c r="A21" s="217">
        <v>42021</v>
      </c>
      <c r="B21" s="133">
        <v>3714.67</v>
      </c>
      <c r="C21" s="139"/>
      <c r="D21" s="216">
        <f>Tbl_ProchAprox[[#This Row],[US$]]*Tbl_ProchAprox[[#This Row],[Cotação]]</f>
        <v>0</v>
      </c>
    </row>
    <row r="22" spans="1:4" x14ac:dyDescent="0.25">
      <c r="A22" s="217">
        <v>42022</v>
      </c>
      <c r="B22" s="133">
        <v>3680.34</v>
      </c>
      <c r="C22" s="139"/>
      <c r="D22" s="216">
        <f>Tbl_ProchAprox[[#This Row],[US$]]*Tbl_ProchAprox[[#This Row],[Cotação]]</f>
        <v>0</v>
      </c>
    </row>
    <row r="23" spans="1:4" x14ac:dyDescent="0.25">
      <c r="A23" s="217">
        <v>42023</v>
      </c>
      <c r="B23" s="133">
        <v>2888.54</v>
      </c>
      <c r="C23" s="139"/>
      <c r="D23" s="216">
        <f>Tbl_ProchAprox[[#This Row],[US$]]*Tbl_ProchAprox[[#This Row],[Cotação]]</f>
        <v>0</v>
      </c>
    </row>
    <row r="24" spans="1:4" x14ac:dyDescent="0.25">
      <c r="A24" s="217">
        <v>42024</v>
      </c>
      <c r="B24" s="133">
        <v>2376.2600000000002</v>
      </c>
      <c r="C24" s="139"/>
      <c r="D24" s="216">
        <f>Tbl_ProchAprox[[#This Row],[US$]]*Tbl_ProchAprox[[#This Row],[Cotação]]</f>
        <v>0</v>
      </c>
    </row>
    <row r="25" spans="1:4" x14ac:dyDescent="0.25">
      <c r="A25" s="217">
        <v>42025</v>
      </c>
      <c r="B25" s="133">
        <v>8009.66</v>
      </c>
      <c r="C25" s="139"/>
      <c r="D25" s="216">
        <f>Tbl_ProchAprox[[#This Row],[US$]]*Tbl_ProchAprox[[#This Row],[Cotação]]</f>
        <v>0</v>
      </c>
    </row>
    <row r="26" spans="1:4" x14ac:dyDescent="0.25">
      <c r="A26" s="217">
        <v>42026</v>
      </c>
      <c r="B26" s="133">
        <v>7699.27</v>
      </c>
      <c r="C26" s="139"/>
      <c r="D26" s="216">
        <f>Tbl_ProchAprox[[#This Row],[US$]]*Tbl_ProchAprox[[#This Row],[Cotação]]</f>
        <v>0</v>
      </c>
    </row>
    <row r="27" spans="1:4" x14ac:dyDescent="0.25">
      <c r="A27" s="217">
        <v>42027</v>
      </c>
      <c r="B27" s="133">
        <v>2166.36</v>
      </c>
      <c r="C27" s="139"/>
      <c r="D27" s="216">
        <f>Tbl_ProchAprox[[#This Row],[US$]]*Tbl_ProchAprox[[#This Row],[Cotação]]</f>
        <v>0</v>
      </c>
    </row>
    <row r="28" spans="1:4" x14ac:dyDescent="0.25">
      <c r="A28" s="217">
        <v>42028</v>
      </c>
      <c r="B28" s="133">
        <v>2165.77</v>
      </c>
      <c r="C28" s="139"/>
      <c r="D28" s="216">
        <f>Tbl_ProchAprox[[#This Row],[US$]]*Tbl_ProchAprox[[#This Row],[Cotação]]</f>
        <v>0</v>
      </c>
    </row>
    <row r="29" spans="1:4" x14ac:dyDescent="0.25">
      <c r="A29" s="217">
        <v>42029</v>
      </c>
      <c r="B29" s="133">
        <v>1700.1</v>
      </c>
      <c r="C29" s="139"/>
      <c r="D29" s="216">
        <f>Tbl_ProchAprox[[#This Row],[US$]]*Tbl_ProchAprox[[#This Row],[Cotação]]</f>
        <v>0</v>
      </c>
    </row>
    <row r="30" spans="1:4" x14ac:dyDescent="0.25">
      <c r="A30" s="217">
        <v>42030</v>
      </c>
      <c r="B30" s="133">
        <v>1471.07</v>
      </c>
      <c r="C30" s="139"/>
      <c r="D30" s="216">
        <f>Tbl_ProchAprox[[#This Row],[US$]]*Tbl_ProchAprox[[#This Row],[Cotação]]</f>
        <v>0</v>
      </c>
    </row>
    <row r="31" spans="1:4" x14ac:dyDescent="0.25">
      <c r="A31" s="217">
        <v>42031</v>
      </c>
      <c r="B31" s="133">
        <v>1318.77</v>
      </c>
      <c r="C31" s="139"/>
      <c r="D31" s="216">
        <f>Tbl_ProchAprox[[#This Row],[US$]]*Tbl_ProchAprox[[#This Row],[Cotação]]</f>
        <v>0</v>
      </c>
    </row>
    <row r="32" spans="1:4" x14ac:dyDescent="0.25">
      <c r="A32" s="217">
        <v>42032</v>
      </c>
      <c r="B32" s="133">
        <v>7651.5</v>
      </c>
      <c r="C32" s="139"/>
      <c r="D32" s="216">
        <f>Tbl_ProchAprox[[#This Row],[US$]]*Tbl_ProchAprox[[#This Row],[Cotação]]</f>
        <v>0</v>
      </c>
    </row>
    <row r="33" spans="1:4" x14ac:dyDescent="0.25">
      <c r="A33" s="217">
        <v>42033</v>
      </c>
      <c r="B33" s="133">
        <v>7484.58</v>
      </c>
      <c r="C33" s="139"/>
      <c r="D33" s="216">
        <f>Tbl_ProchAprox[[#This Row],[US$]]*Tbl_ProchAprox[[#This Row],[Cotação]]</f>
        <v>0</v>
      </c>
    </row>
    <row r="34" spans="1:4" x14ac:dyDescent="0.25">
      <c r="A34" s="217">
        <v>42034</v>
      </c>
      <c r="B34" s="133">
        <v>1153.56</v>
      </c>
      <c r="C34" s="139"/>
      <c r="D34" s="216">
        <f>Tbl_ProchAprox[[#This Row],[US$]]*Tbl_ProchAprox[[#This Row],[Cotação]]</f>
        <v>0</v>
      </c>
    </row>
    <row r="35" spans="1:4" ht="15.75" thickBot="1" x14ac:dyDescent="0.3">
      <c r="A35" s="217">
        <v>42035</v>
      </c>
      <c r="B35" s="133">
        <v>1038.72</v>
      </c>
      <c r="C35" s="140"/>
      <c r="D35" s="216">
        <f>Tbl_ProchAprox[[#This Row],[US$]]*Tbl_ProchAprox[[#This Row],[Cotação]]</f>
        <v>0</v>
      </c>
    </row>
    <row r="36" spans="1:4" ht="15.75" thickTop="1" x14ac:dyDescent="0.25"/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6">
    <tabColor rgb="FF002060"/>
  </sheetPr>
  <dimension ref="A1:CJ17"/>
  <sheetViews>
    <sheetView showGridLines="0" workbookViewId="0">
      <selection activeCell="B10" sqref="B10"/>
    </sheetView>
  </sheetViews>
  <sheetFormatPr defaultRowHeight="15" x14ac:dyDescent="0.25"/>
  <cols>
    <col min="1" max="1" width="11" bestFit="1" customWidth="1"/>
    <col min="2" max="2" width="32.85546875" bestFit="1" customWidth="1"/>
    <col min="3" max="3" width="13.85546875" bestFit="1" customWidth="1"/>
    <col min="4" max="4" width="11.42578125" bestFit="1" customWidth="1"/>
    <col min="5" max="5" width="13.28515625" bestFit="1" customWidth="1"/>
    <col min="6" max="6" width="14.85546875" bestFit="1" customWidth="1"/>
    <col min="7" max="7" width="14.28515625" bestFit="1" customWidth="1"/>
    <col min="8" max="8" width="22.42578125" bestFit="1" customWidth="1"/>
    <col min="9" max="9" width="20.28515625" bestFit="1" customWidth="1"/>
    <col min="10" max="10" width="19.140625" bestFit="1" customWidth="1"/>
    <col min="11" max="11" width="19.42578125" bestFit="1" customWidth="1"/>
    <col min="12" max="12" width="21" bestFit="1" customWidth="1"/>
    <col min="13" max="13" width="18.85546875" bestFit="1" customWidth="1"/>
    <col min="14" max="14" width="11.5703125" bestFit="1" customWidth="1"/>
    <col min="15" max="16" width="38.28515625" bestFit="1" customWidth="1"/>
    <col min="17" max="17" width="25.28515625" bestFit="1" customWidth="1"/>
    <col min="18" max="18" width="17.85546875" bestFit="1" customWidth="1"/>
    <col min="19" max="19" width="15.5703125" bestFit="1" customWidth="1"/>
    <col min="20" max="20" width="13.42578125" bestFit="1" customWidth="1"/>
    <col min="21" max="21" width="21.5703125" bestFit="1" customWidth="1"/>
    <col min="22" max="23" width="23.140625" bestFit="1" customWidth="1"/>
    <col min="24" max="24" width="11.28515625" customWidth="1"/>
    <col min="25" max="25" width="13.42578125" bestFit="1" customWidth="1"/>
    <col min="26" max="26" width="11.42578125" bestFit="1" customWidth="1"/>
    <col min="27" max="27" width="24.28515625" bestFit="1" customWidth="1"/>
    <col min="28" max="28" width="19.140625" bestFit="1" customWidth="1"/>
    <col min="29" max="29" width="15.7109375" bestFit="1" customWidth="1"/>
    <col min="30" max="30" width="11.28515625" customWidth="1"/>
    <col min="31" max="31" width="20" bestFit="1" customWidth="1"/>
    <col min="32" max="32" width="26" bestFit="1" customWidth="1"/>
    <col min="33" max="33" width="24" bestFit="1" customWidth="1"/>
    <col min="34" max="36" width="19.85546875" bestFit="1" customWidth="1"/>
    <col min="37" max="37" width="16.85546875" bestFit="1" customWidth="1"/>
    <col min="38" max="38" width="32.28515625" bestFit="1" customWidth="1"/>
    <col min="39" max="39" width="25" bestFit="1" customWidth="1"/>
    <col min="40" max="41" width="11.28515625" customWidth="1"/>
    <col min="42" max="43" width="14.7109375" bestFit="1" customWidth="1"/>
    <col min="44" max="45" width="11.28515625" customWidth="1"/>
    <col min="46" max="46" width="32.28515625" bestFit="1" customWidth="1"/>
    <col min="47" max="47" width="31.7109375" bestFit="1" customWidth="1"/>
    <col min="48" max="48" width="11.28515625" customWidth="1"/>
    <col min="49" max="50" width="26.28515625" bestFit="1" customWidth="1"/>
    <col min="51" max="51" width="17.42578125" bestFit="1" customWidth="1"/>
    <col min="52" max="52" width="17.7109375" bestFit="1" customWidth="1"/>
    <col min="53" max="53" width="17.42578125" bestFit="1" customWidth="1"/>
    <col min="54" max="54" width="26.140625" bestFit="1" customWidth="1"/>
    <col min="55" max="55" width="28.7109375" bestFit="1" customWidth="1"/>
    <col min="56" max="56" width="23.5703125" bestFit="1" customWidth="1"/>
    <col min="57" max="57" width="30.28515625" bestFit="1" customWidth="1"/>
    <col min="58" max="58" width="24.28515625" bestFit="1" customWidth="1"/>
    <col min="59" max="59" width="23.28515625" bestFit="1" customWidth="1"/>
    <col min="60" max="60" width="27.42578125" bestFit="1" customWidth="1"/>
    <col min="61" max="61" width="22.28515625" bestFit="1" customWidth="1"/>
    <col min="62" max="62" width="12.42578125" bestFit="1" customWidth="1"/>
    <col min="63" max="63" width="14.7109375" bestFit="1" customWidth="1"/>
    <col min="64" max="65" width="29" bestFit="1" customWidth="1"/>
    <col min="66" max="66" width="25.85546875" bestFit="1" customWidth="1"/>
    <col min="67" max="67" width="28.5703125" bestFit="1" customWidth="1"/>
    <col min="68" max="69" width="29" bestFit="1" customWidth="1"/>
    <col min="70" max="70" width="27.85546875" bestFit="1" customWidth="1"/>
    <col min="71" max="72" width="32.85546875" bestFit="1" customWidth="1"/>
    <col min="73" max="73" width="22.42578125" bestFit="1" customWidth="1"/>
    <col min="74" max="74" width="25" bestFit="1" customWidth="1"/>
    <col min="75" max="75" width="13.28515625" bestFit="1" customWidth="1"/>
    <col min="76" max="76" width="25.140625" bestFit="1" customWidth="1"/>
    <col min="77" max="78" width="20.140625" bestFit="1" customWidth="1"/>
    <col min="79" max="79" width="27.140625" bestFit="1" customWidth="1"/>
    <col min="80" max="80" width="15.7109375" bestFit="1" customWidth="1"/>
    <col min="81" max="81" width="18" bestFit="1" customWidth="1"/>
    <col min="82" max="82" width="11.28515625" customWidth="1"/>
    <col min="83" max="83" width="16" bestFit="1" customWidth="1"/>
    <col min="84" max="85" width="9.5703125" bestFit="1" customWidth="1"/>
    <col min="86" max="87" width="10.5703125" bestFit="1" customWidth="1"/>
    <col min="88" max="88" width="9.5703125" bestFit="1" customWidth="1"/>
  </cols>
  <sheetData>
    <row r="1" spans="1:88" x14ac:dyDescent="0.25">
      <c r="F1" t="s">
        <v>79</v>
      </c>
      <c r="G1">
        <v>10498</v>
      </c>
      <c r="H1">
        <v>11325</v>
      </c>
      <c r="I1">
        <v>12011</v>
      </c>
      <c r="J1">
        <v>12233</v>
      </c>
      <c r="K1">
        <v>12383</v>
      </c>
      <c r="L1">
        <v>12851</v>
      </c>
      <c r="M1">
        <v>13959</v>
      </c>
      <c r="N1">
        <v>14277</v>
      </c>
      <c r="O1">
        <v>14745</v>
      </c>
      <c r="P1">
        <v>15370</v>
      </c>
      <c r="Q1">
        <v>15914</v>
      </c>
      <c r="R1">
        <v>16796</v>
      </c>
      <c r="S1">
        <v>18318</v>
      </c>
      <c r="T1">
        <v>18548</v>
      </c>
      <c r="U1">
        <v>26531</v>
      </c>
      <c r="V1">
        <v>27172</v>
      </c>
      <c r="W1">
        <v>27202</v>
      </c>
      <c r="X1">
        <v>30532</v>
      </c>
      <c r="Y1">
        <v>32247</v>
      </c>
      <c r="Z1">
        <v>33657</v>
      </c>
      <c r="AA1">
        <v>34067</v>
      </c>
      <c r="AB1">
        <v>34447</v>
      </c>
      <c r="AC1">
        <v>34553</v>
      </c>
      <c r="AD1">
        <v>35753</v>
      </c>
      <c r="AE1">
        <v>35805</v>
      </c>
      <c r="AF1">
        <v>37730</v>
      </c>
      <c r="AG1">
        <v>39437</v>
      </c>
      <c r="AH1">
        <v>40520</v>
      </c>
      <c r="AI1">
        <v>40687</v>
      </c>
      <c r="AJ1">
        <v>40788</v>
      </c>
      <c r="AK1">
        <v>43428</v>
      </c>
      <c r="AL1">
        <v>43455</v>
      </c>
      <c r="AM1">
        <v>43680</v>
      </c>
      <c r="AN1">
        <v>43774</v>
      </c>
      <c r="AO1">
        <v>44905</v>
      </c>
      <c r="AP1">
        <v>45634</v>
      </c>
      <c r="AQ1">
        <v>47019</v>
      </c>
      <c r="AR1">
        <v>49508</v>
      </c>
      <c r="AS1">
        <v>51265</v>
      </c>
      <c r="AT1">
        <v>51395</v>
      </c>
      <c r="AU1">
        <v>54913</v>
      </c>
      <c r="AV1">
        <v>55138</v>
      </c>
      <c r="AW1">
        <v>55528</v>
      </c>
      <c r="AX1">
        <v>56228</v>
      </c>
      <c r="AY1">
        <v>56541</v>
      </c>
      <c r="AZ1">
        <v>56697</v>
      </c>
      <c r="BA1">
        <v>56929</v>
      </c>
      <c r="BB1">
        <v>61344</v>
      </c>
      <c r="BC1">
        <v>62416</v>
      </c>
      <c r="BD1">
        <v>62607</v>
      </c>
      <c r="BE1">
        <v>63203</v>
      </c>
      <c r="BF1">
        <v>63258</v>
      </c>
      <c r="BG1">
        <v>63405</v>
      </c>
      <c r="BH1">
        <v>63849</v>
      </c>
      <c r="BI1">
        <v>63907</v>
      </c>
      <c r="BJ1">
        <v>65044</v>
      </c>
      <c r="BK1">
        <v>66695</v>
      </c>
      <c r="BL1">
        <v>68184</v>
      </c>
      <c r="BM1">
        <v>68325</v>
      </c>
      <c r="BN1">
        <v>73580</v>
      </c>
      <c r="BO1">
        <v>73678</v>
      </c>
      <c r="BP1">
        <v>74875</v>
      </c>
      <c r="BQ1">
        <v>75490</v>
      </c>
      <c r="BR1">
        <v>79002</v>
      </c>
      <c r="BS1">
        <v>80421</v>
      </c>
      <c r="BT1">
        <v>81342</v>
      </c>
      <c r="BU1">
        <v>82187</v>
      </c>
      <c r="BV1">
        <v>82635</v>
      </c>
      <c r="BW1">
        <v>83457</v>
      </c>
      <c r="BX1">
        <v>84603</v>
      </c>
      <c r="BY1">
        <v>85572</v>
      </c>
      <c r="BZ1">
        <v>85766</v>
      </c>
      <c r="CA1">
        <v>87313</v>
      </c>
      <c r="CB1">
        <v>89889</v>
      </c>
      <c r="CC1">
        <v>91300</v>
      </c>
      <c r="CD1">
        <v>91328</v>
      </c>
      <c r="CE1">
        <v>91818</v>
      </c>
      <c r="CF1">
        <v>91907</v>
      </c>
      <c r="CG1">
        <v>93061</v>
      </c>
      <c r="CH1">
        <v>93455</v>
      </c>
      <c r="CI1">
        <v>95643</v>
      </c>
      <c r="CJ1">
        <v>97849</v>
      </c>
    </row>
    <row r="2" spans="1:88" x14ac:dyDescent="0.25">
      <c r="F2" t="s">
        <v>502</v>
      </c>
      <c r="G2" t="s">
        <v>504</v>
      </c>
      <c r="H2" t="s">
        <v>505</v>
      </c>
      <c r="I2" t="s">
        <v>506</v>
      </c>
      <c r="J2" t="s">
        <v>507</v>
      </c>
      <c r="K2" t="s">
        <v>508</v>
      </c>
      <c r="L2" t="s">
        <v>509</v>
      </c>
      <c r="M2" t="s">
        <v>510</v>
      </c>
      <c r="N2" t="s">
        <v>511</v>
      </c>
      <c r="O2" t="s">
        <v>512</v>
      </c>
      <c r="P2" t="s">
        <v>513</v>
      </c>
      <c r="Q2" t="s">
        <v>514</v>
      </c>
      <c r="R2" t="s">
        <v>515</v>
      </c>
      <c r="S2" t="s">
        <v>516</v>
      </c>
      <c r="T2" t="s">
        <v>517</v>
      </c>
      <c r="U2" t="s">
        <v>518</v>
      </c>
      <c r="V2" t="s">
        <v>519</v>
      </c>
      <c r="W2" t="s">
        <v>520</v>
      </c>
      <c r="X2" t="s">
        <v>521</v>
      </c>
      <c r="Y2" t="s">
        <v>522</v>
      </c>
      <c r="Z2" t="s">
        <v>523</v>
      </c>
      <c r="AA2" t="s">
        <v>524</v>
      </c>
      <c r="AB2" t="s">
        <v>525</v>
      </c>
      <c r="AC2" t="s">
        <v>526</v>
      </c>
      <c r="AD2" t="s">
        <v>527</v>
      </c>
      <c r="AE2" t="s">
        <v>528</v>
      </c>
      <c r="AF2" t="s">
        <v>529</v>
      </c>
      <c r="AG2" t="s">
        <v>530</v>
      </c>
      <c r="AH2" t="s">
        <v>531</v>
      </c>
      <c r="AI2" t="s">
        <v>532</v>
      </c>
      <c r="AJ2" t="s">
        <v>533</v>
      </c>
      <c r="AK2" t="s">
        <v>534</v>
      </c>
      <c r="AL2" t="s">
        <v>535</v>
      </c>
      <c r="AM2" t="s">
        <v>536</v>
      </c>
      <c r="AN2" t="s">
        <v>537</v>
      </c>
      <c r="AO2" t="s">
        <v>538</v>
      </c>
      <c r="AP2" t="s">
        <v>539</v>
      </c>
      <c r="AQ2" t="s">
        <v>540</v>
      </c>
      <c r="AR2" t="s">
        <v>541</v>
      </c>
      <c r="AS2" t="s">
        <v>542</v>
      </c>
      <c r="AT2" t="s">
        <v>543</v>
      </c>
      <c r="AU2" t="s">
        <v>544</v>
      </c>
      <c r="AV2" t="s">
        <v>545</v>
      </c>
      <c r="AW2" t="s">
        <v>546</v>
      </c>
      <c r="AX2" t="s">
        <v>547</v>
      </c>
      <c r="AY2" t="s">
        <v>548</v>
      </c>
      <c r="AZ2" t="s">
        <v>549</v>
      </c>
      <c r="BA2" t="s">
        <v>550</v>
      </c>
      <c r="BB2" t="s">
        <v>551</v>
      </c>
      <c r="BC2" t="s">
        <v>552</v>
      </c>
      <c r="BD2" t="s">
        <v>553</v>
      </c>
      <c r="BE2" t="s">
        <v>554</v>
      </c>
      <c r="BF2" t="s">
        <v>555</v>
      </c>
      <c r="BG2" t="s">
        <v>556</v>
      </c>
      <c r="BH2" t="s">
        <v>557</v>
      </c>
      <c r="BI2" t="s">
        <v>558</v>
      </c>
      <c r="BJ2" t="s">
        <v>559</v>
      </c>
      <c r="BK2" t="s">
        <v>560</v>
      </c>
      <c r="BL2" t="s">
        <v>561</v>
      </c>
      <c r="BM2" t="s">
        <v>562</v>
      </c>
      <c r="BN2" t="s">
        <v>563</v>
      </c>
      <c r="BO2" t="s">
        <v>564</v>
      </c>
      <c r="BP2" t="s">
        <v>565</v>
      </c>
      <c r="BQ2" t="s">
        <v>566</v>
      </c>
      <c r="BR2" t="s">
        <v>567</v>
      </c>
      <c r="BS2" t="s">
        <v>568</v>
      </c>
      <c r="BT2" t="s">
        <v>569</v>
      </c>
      <c r="BU2" t="s">
        <v>570</v>
      </c>
      <c r="BV2" t="s">
        <v>571</v>
      </c>
      <c r="BW2" t="s">
        <v>572</v>
      </c>
      <c r="BX2" t="s">
        <v>573</v>
      </c>
      <c r="BY2" t="s">
        <v>574</v>
      </c>
      <c r="BZ2" t="s">
        <v>575</v>
      </c>
      <c r="CA2" t="s">
        <v>576</v>
      </c>
      <c r="CB2" t="s">
        <v>577</v>
      </c>
      <c r="CC2" t="s">
        <v>578</v>
      </c>
      <c r="CD2" t="s">
        <v>579</v>
      </c>
      <c r="CE2" t="s">
        <v>580</v>
      </c>
      <c r="CF2" t="s">
        <v>581</v>
      </c>
      <c r="CG2" t="s">
        <v>582</v>
      </c>
      <c r="CH2" t="s">
        <v>583</v>
      </c>
      <c r="CI2" t="s">
        <v>584</v>
      </c>
      <c r="CJ2" t="s">
        <v>585</v>
      </c>
    </row>
    <row r="3" spans="1:88" x14ac:dyDescent="0.25">
      <c r="F3" s="216" t="s">
        <v>127</v>
      </c>
      <c r="G3" s="216">
        <v>80</v>
      </c>
      <c r="H3" s="216">
        <v>92.5</v>
      </c>
      <c r="I3" s="216">
        <v>112</v>
      </c>
      <c r="J3" s="216">
        <v>152</v>
      </c>
      <c r="K3" s="216">
        <v>137.5</v>
      </c>
      <c r="L3" s="216">
        <v>145</v>
      </c>
      <c r="M3" s="216">
        <v>45</v>
      </c>
      <c r="N3" s="216">
        <v>45</v>
      </c>
      <c r="O3" s="216">
        <v>178.5</v>
      </c>
      <c r="P3" s="216">
        <v>34</v>
      </c>
      <c r="Q3" s="216">
        <v>34</v>
      </c>
      <c r="R3" s="216">
        <v>117</v>
      </c>
      <c r="S3" s="216">
        <v>180</v>
      </c>
      <c r="T3" s="216">
        <v>49</v>
      </c>
      <c r="U3" s="216">
        <v>225</v>
      </c>
      <c r="V3" s="216">
        <v>160</v>
      </c>
      <c r="W3" s="216">
        <v>54</v>
      </c>
      <c r="X3" s="216">
        <v>29</v>
      </c>
      <c r="Y3" s="216">
        <v>132</v>
      </c>
      <c r="Z3" s="216">
        <v>212.5</v>
      </c>
      <c r="AA3" s="216">
        <v>163</v>
      </c>
      <c r="AB3" s="216">
        <v>163</v>
      </c>
      <c r="AC3" s="216">
        <v>72.5</v>
      </c>
      <c r="AD3" s="216">
        <v>60</v>
      </c>
      <c r="AE3" s="216">
        <v>125</v>
      </c>
      <c r="AF3" s="216">
        <v>61.25</v>
      </c>
      <c r="AG3" s="216">
        <v>40</v>
      </c>
      <c r="AH3" s="216">
        <v>55</v>
      </c>
      <c r="AI3" s="216">
        <v>51.25</v>
      </c>
      <c r="AJ3" s="216">
        <v>80</v>
      </c>
      <c r="AK3" s="216">
        <v>212.5</v>
      </c>
      <c r="AL3" s="216">
        <v>38</v>
      </c>
      <c r="AM3" s="216">
        <v>319</v>
      </c>
      <c r="AN3" s="216">
        <v>761.25</v>
      </c>
      <c r="AO3" s="216">
        <v>1450</v>
      </c>
      <c r="AP3" s="216">
        <v>125</v>
      </c>
      <c r="AQ3" s="216">
        <v>29</v>
      </c>
      <c r="AR3" s="216">
        <v>53</v>
      </c>
      <c r="AS3" s="216">
        <v>60</v>
      </c>
      <c r="AT3" s="216">
        <v>127.5</v>
      </c>
      <c r="AU3" s="216">
        <v>90.5</v>
      </c>
      <c r="AV3" s="216">
        <v>410</v>
      </c>
      <c r="AW3" s="216">
        <v>60</v>
      </c>
      <c r="AX3" s="216">
        <v>242.5</v>
      </c>
      <c r="AY3" s="216">
        <v>440</v>
      </c>
      <c r="AZ3" s="216">
        <v>126.5</v>
      </c>
      <c r="BA3" s="216">
        <v>132.5</v>
      </c>
      <c r="BB3" s="216">
        <v>80</v>
      </c>
      <c r="BC3" s="216">
        <v>365</v>
      </c>
      <c r="BD3" s="216">
        <v>93</v>
      </c>
      <c r="BE3" s="216">
        <v>110</v>
      </c>
      <c r="BF3" s="216">
        <v>126</v>
      </c>
      <c r="BG3" s="216">
        <v>55</v>
      </c>
      <c r="BH3" s="216">
        <v>226.8</v>
      </c>
      <c r="BI3" s="216">
        <v>480</v>
      </c>
      <c r="BJ3" s="216">
        <v>1300</v>
      </c>
      <c r="BK3" s="216">
        <v>546</v>
      </c>
      <c r="BL3" s="216">
        <v>114.4</v>
      </c>
      <c r="BM3" s="216">
        <v>330</v>
      </c>
      <c r="BN3" s="216">
        <v>2100</v>
      </c>
      <c r="BO3" s="216">
        <v>53</v>
      </c>
      <c r="BP3" s="216">
        <v>53</v>
      </c>
      <c r="BQ3" s="216">
        <v>286</v>
      </c>
      <c r="BR3" s="216">
        <v>1300</v>
      </c>
      <c r="BS3" s="216">
        <v>175</v>
      </c>
      <c r="BT3" s="216">
        <v>100</v>
      </c>
      <c r="BU3" s="216">
        <v>105</v>
      </c>
      <c r="BV3" s="216">
        <v>237.5</v>
      </c>
      <c r="BW3" s="216">
        <v>140</v>
      </c>
      <c r="BX3" s="216">
        <v>335</v>
      </c>
      <c r="BY3" s="216">
        <v>640</v>
      </c>
      <c r="BZ3" s="216">
        <v>29</v>
      </c>
      <c r="CA3" s="216">
        <v>93</v>
      </c>
      <c r="CB3" s="216">
        <v>190</v>
      </c>
      <c r="CC3" s="216">
        <v>46.75</v>
      </c>
      <c r="CD3" s="216">
        <v>57</v>
      </c>
      <c r="CE3" s="216">
        <v>130</v>
      </c>
      <c r="CF3" s="216">
        <v>91.2</v>
      </c>
      <c r="CG3" s="216">
        <v>48</v>
      </c>
      <c r="CH3" s="216">
        <v>175</v>
      </c>
      <c r="CI3" s="216">
        <v>270</v>
      </c>
      <c r="CJ3" s="216">
        <v>75</v>
      </c>
    </row>
    <row r="9" spans="1:88" ht="15.75" thickBot="1" x14ac:dyDescent="0.3">
      <c r="A9" s="199" t="s">
        <v>79</v>
      </c>
      <c r="B9" s="330" t="s">
        <v>363</v>
      </c>
      <c r="C9" s="330" t="s">
        <v>364</v>
      </c>
      <c r="D9" s="200" t="s">
        <v>10</v>
      </c>
      <c r="E9" s="200" t="s">
        <v>129</v>
      </c>
    </row>
    <row r="10" spans="1:88" ht="15.75" thickTop="1" x14ac:dyDescent="0.25">
      <c r="A10" s="218">
        <v>43774</v>
      </c>
      <c r="B10" s="589"/>
      <c r="C10" s="595"/>
      <c r="D10" s="173">
        <v>2</v>
      </c>
      <c r="E10" s="226">
        <f>TblPequisaDeProdutos[[#This Row],[Preço Unitário]]*TblPequisaDeProdutos[[#This Row],[Quantidade]]</f>
        <v>0</v>
      </c>
    </row>
    <row r="11" spans="1:88" x14ac:dyDescent="0.25">
      <c r="A11" s="219">
        <v>44905</v>
      </c>
      <c r="B11" s="591"/>
      <c r="C11" s="596"/>
      <c r="D11" s="175">
        <v>3</v>
      </c>
      <c r="E11" s="227">
        <f>TblPequisaDeProdutos[[#This Row],[Preço Unitário]]*TblPequisaDeProdutos[[#This Row],[Quantidade]]</f>
        <v>0</v>
      </c>
    </row>
    <row r="12" spans="1:88" x14ac:dyDescent="0.25">
      <c r="A12" s="219">
        <v>65044</v>
      </c>
      <c r="B12" s="591"/>
      <c r="C12" s="596"/>
      <c r="D12" s="175">
        <v>1</v>
      </c>
      <c r="E12" s="227">
        <f>TblPequisaDeProdutos[[#This Row],[Preço Unitário]]*TblPequisaDeProdutos[[#This Row],[Quantidade]]</f>
        <v>0</v>
      </c>
    </row>
    <row r="13" spans="1:88" x14ac:dyDescent="0.25">
      <c r="A13" s="219">
        <v>66695</v>
      </c>
      <c r="B13" s="591"/>
      <c r="C13" s="596"/>
      <c r="D13" s="175">
        <v>3</v>
      </c>
      <c r="E13" s="227">
        <f>TblPequisaDeProdutos[[#This Row],[Preço Unitário]]*TblPequisaDeProdutos[[#This Row],[Quantidade]]</f>
        <v>0</v>
      </c>
    </row>
    <row r="14" spans="1:88" x14ac:dyDescent="0.25">
      <c r="A14" s="219">
        <v>73580</v>
      </c>
      <c r="B14" s="591"/>
      <c r="C14" s="596"/>
      <c r="D14" s="175">
        <v>6</v>
      </c>
      <c r="E14" s="227">
        <f>TblPequisaDeProdutos[[#This Row],[Preço Unitário]]*TblPequisaDeProdutos[[#This Row],[Quantidade]]</f>
        <v>0</v>
      </c>
    </row>
    <row r="15" spans="1:88" x14ac:dyDescent="0.25">
      <c r="A15" s="219">
        <v>79002</v>
      </c>
      <c r="B15" s="591"/>
      <c r="C15" s="596"/>
      <c r="D15" s="175">
        <v>5</v>
      </c>
      <c r="E15" s="227">
        <f>TblPequisaDeProdutos[[#This Row],[Preço Unitário]]*TblPequisaDeProdutos[[#This Row],[Quantidade]]</f>
        <v>0</v>
      </c>
    </row>
    <row r="16" spans="1:88" ht="15.75" thickBot="1" x14ac:dyDescent="0.3">
      <c r="A16" s="219">
        <v>85572</v>
      </c>
      <c r="B16" s="593"/>
      <c r="C16" s="597"/>
      <c r="D16" s="175">
        <v>1</v>
      </c>
      <c r="E16" s="227">
        <f>TblPequisaDeProdutos[[#This Row],[Preço Unitário]]*TblPequisaDeProdutos[[#This Row],[Quantidade]]</f>
        <v>0</v>
      </c>
    </row>
    <row r="17" ht="15.75" thickTop="1" x14ac:dyDescent="0.25"/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7">
    <tabColor rgb="FF002060"/>
  </sheetPr>
  <dimension ref="A1:I14"/>
  <sheetViews>
    <sheetView showGridLines="0" workbookViewId="0">
      <selection activeCell="G2" sqref="G2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.28515625" bestFit="1" customWidth="1"/>
    <col min="5" max="5" width="9.140625" bestFit="1" customWidth="1"/>
    <col min="6" max="6" width="9" bestFit="1" customWidth="1"/>
    <col min="7" max="7" width="23.5703125" customWidth="1"/>
    <col min="8" max="8" width="2.7109375" customWidth="1"/>
    <col min="9" max="9" width="5.7109375" bestFit="1" customWidth="1"/>
    <col min="10" max="10" width="6.42578125" bestFit="1" customWidth="1"/>
    <col min="11" max="11" width="12.28515625" bestFit="1" customWidth="1"/>
  </cols>
  <sheetData>
    <row r="1" spans="1:9" ht="15.75" thickBot="1" x14ac:dyDescent="0.3">
      <c r="A1" s="182" t="s">
        <v>594</v>
      </c>
      <c r="B1" s="183" t="s">
        <v>595</v>
      </c>
      <c r="C1" s="183" t="s">
        <v>596</v>
      </c>
      <c r="D1" s="183" t="s">
        <v>597</v>
      </c>
      <c r="E1" s="183" t="s">
        <v>598</v>
      </c>
      <c r="F1" s="183" t="s">
        <v>599</v>
      </c>
      <c r="G1" s="322" t="s">
        <v>342</v>
      </c>
    </row>
    <row r="2" spans="1:9" ht="15.75" thickTop="1" x14ac:dyDescent="0.25">
      <c r="A2" s="173" t="s">
        <v>600</v>
      </c>
      <c r="B2" s="189">
        <v>8.5</v>
      </c>
      <c r="C2" s="189">
        <v>9</v>
      </c>
      <c r="D2" s="189">
        <v>9.5</v>
      </c>
      <c r="E2" s="189">
        <v>9.75</v>
      </c>
      <c r="F2" s="220">
        <v>9.25</v>
      </c>
      <c r="G2" s="598"/>
    </row>
    <row r="3" spans="1:9" x14ac:dyDescent="0.25">
      <c r="A3" s="175" t="s">
        <v>601</v>
      </c>
      <c r="B3" s="195">
        <v>7.25</v>
      </c>
      <c r="C3" s="195">
        <v>7.5</v>
      </c>
      <c r="D3" s="195">
        <v>7.75</v>
      </c>
      <c r="E3" s="195">
        <v>8.75</v>
      </c>
      <c r="F3" s="221">
        <v>7.75</v>
      </c>
      <c r="G3" s="599"/>
    </row>
    <row r="4" spans="1:9" x14ac:dyDescent="0.25">
      <c r="A4" s="175" t="s">
        <v>602</v>
      </c>
      <c r="B4" s="195">
        <v>10</v>
      </c>
      <c r="C4" s="195">
        <v>10</v>
      </c>
      <c r="D4" s="195">
        <v>10</v>
      </c>
      <c r="E4" s="195">
        <v>10</v>
      </c>
      <c r="F4" s="221">
        <v>10</v>
      </c>
      <c r="G4" s="599"/>
    </row>
    <row r="5" spans="1:9" x14ac:dyDescent="0.25">
      <c r="A5" s="175" t="s">
        <v>603</v>
      </c>
      <c r="B5" s="195">
        <v>9.5</v>
      </c>
      <c r="C5" s="195">
        <v>9.75</v>
      </c>
      <c r="D5" s="195">
        <v>10</v>
      </c>
      <c r="E5" s="195">
        <v>10</v>
      </c>
      <c r="F5" s="221">
        <v>9.75</v>
      </c>
      <c r="G5" s="599"/>
    </row>
    <row r="6" spans="1:9" x14ac:dyDescent="0.25">
      <c r="A6" s="175" t="s">
        <v>604</v>
      </c>
      <c r="B6" s="195">
        <v>7.25</v>
      </c>
      <c r="C6" s="195">
        <v>7.5</v>
      </c>
      <c r="D6" s="195">
        <v>8.25</v>
      </c>
      <c r="E6" s="195">
        <v>8.5</v>
      </c>
      <c r="F6" s="221">
        <v>8</v>
      </c>
      <c r="G6" s="599"/>
    </row>
    <row r="7" spans="1:9" x14ac:dyDescent="0.25">
      <c r="A7" s="175" t="s">
        <v>605</v>
      </c>
      <c r="B7" s="195">
        <v>6.25</v>
      </c>
      <c r="C7" s="195">
        <v>6.5</v>
      </c>
      <c r="D7" s="195">
        <v>6.75</v>
      </c>
      <c r="E7" s="195">
        <v>7</v>
      </c>
      <c r="F7" s="221">
        <v>6.75</v>
      </c>
      <c r="G7" s="599"/>
    </row>
    <row r="8" spans="1:9" x14ac:dyDescent="0.25">
      <c r="A8" s="175" t="s">
        <v>606</v>
      </c>
      <c r="B8" s="195">
        <v>3</v>
      </c>
      <c r="C8" s="195">
        <v>3.25</v>
      </c>
      <c r="D8" s="195">
        <v>3.25</v>
      </c>
      <c r="E8" s="195">
        <v>3.75</v>
      </c>
      <c r="F8" s="221">
        <v>3.25</v>
      </c>
      <c r="G8" s="599"/>
      <c r="I8" s="68"/>
    </row>
    <row r="9" spans="1:9" ht="15.75" thickBot="1" x14ac:dyDescent="0.3">
      <c r="A9" s="175" t="s">
        <v>607</v>
      </c>
      <c r="B9" s="195">
        <v>2</v>
      </c>
      <c r="C9" s="195">
        <v>2.75</v>
      </c>
      <c r="D9" s="195">
        <v>3</v>
      </c>
      <c r="E9" s="195">
        <v>3.25</v>
      </c>
      <c r="F9" s="221">
        <v>2.75</v>
      </c>
      <c r="G9" s="600"/>
    </row>
    <row r="10" spans="1:9" ht="15.75" thickTop="1" x14ac:dyDescent="0.25"/>
    <row r="11" spans="1:9" ht="15.75" thickBot="1" x14ac:dyDescent="0.3">
      <c r="A11" s="182" t="s">
        <v>608</v>
      </c>
      <c r="B11" s="183" t="s">
        <v>609</v>
      </c>
      <c r="C11" s="183" t="s">
        <v>342</v>
      </c>
    </row>
    <row r="12" spans="1:9" ht="15.75" thickTop="1" x14ac:dyDescent="0.25">
      <c r="A12" s="222">
        <v>0</v>
      </c>
      <c r="B12" s="223">
        <v>3.99</v>
      </c>
      <c r="C12" s="201" t="s">
        <v>610</v>
      </c>
    </row>
    <row r="13" spans="1:9" x14ac:dyDescent="0.25">
      <c r="A13" s="224">
        <v>4</v>
      </c>
      <c r="B13" s="225">
        <v>6.99</v>
      </c>
      <c r="C13" s="205" t="s">
        <v>611</v>
      </c>
    </row>
    <row r="14" spans="1:9" x14ac:dyDescent="0.25">
      <c r="A14" s="224">
        <v>7</v>
      </c>
      <c r="B14" s="225">
        <v>10</v>
      </c>
      <c r="C14" s="205" t="s">
        <v>612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8">
    <tabColor rgb="FF002060"/>
  </sheetPr>
  <dimension ref="A1:I14"/>
  <sheetViews>
    <sheetView showGridLines="0" workbookViewId="0">
      <selection activeCell="G2" sqref="G2"/>
    </sheetView>
  </sheetViews>
  <sheetFormatPr defaultRowHeight="15" x14ac:dyDescent="0.25"/>
  <cols>
    <col min="1" max="1" width="11.140625" style="208" bestFit="1" customWidth="1"/>
    <col min="2" max="2" width="9.140625" style="208" bestFit="1" customWidth="1"/>
    <col min="3" max="3" width="12.28515625" style="208" bestFit="1" customWidth="1"/>
    <col min="4" max="4" width="9.140625" style="208"/>
    <col min="5" max="5" width="9.140625" style="208" bestFit="1" customWidth="1"/>
    <col min="6" max="6" width="9" style="208" bestFit="1" customWidth="1"/>
    <col min="7" max="7" width="26" style="208" customWidth="1"/>
    <col min="8" max="8" width="8.42578125" style="208" bestFit="1" customWidth="1"/>
    <col min="9" max="9" width="11.28515625" bestFit="1" customWidth="1"/>
    <col min="10" max="10" width="12.28515625" bestFit="1" customWidth="1"/>
  </cols>
  <sheetData>
    <row r="1" spans="1:9" ht="15.75" thickBot="1" x14ac:dyDescent="0.3">
      <c r="A1" s="182" t="s">
        <v>594</v>
      </c>
      <c r="B1" s="183" t="s">
        <v>595</v>
      </c>
      <c r="C1" s="183" t="s">
        <v>596</v>
      </c>
      <c r="D1" s="183" t="s">
        <v>597</v>
      </c>
      <c r="E1" s="183" t="s">
        <v>598</v>
      </c>
      <c r="F1" s="183" t="s">
        <v>599</v>
      </c>
      <c r="G1" s="322" t="s">
        <v>342</v>
      </c>
    </row>
    <row r="2" spans="1:9" ht="15.75" thickTop="1" x14ac:dyDescent="0.25">
      <c r="A2" s="173" t="s">
        <v>600</v>
      </c>
      <c r="B2" s="189">
        <v>8.5</v>
      </c>
      <c r="C2" s="189">
        <v>9</v>
      </c>
      <c r="D2" s="189">
        <v>9.5</v>
      </c>
      <c r="E2" s="189">
        <v>9.75</v>
      </c>
      <c r="F2" s="228">
        <v>9.25</v>
      </c>
      <c r="G2" s="598"/>
    </row>
    <row r="3" spans="1:9" x14ac:dyDescent="0.25">
      <c r="A3" s="175" t="s">
        <v>601</v>
      </c>
      <c r="B3" s="195">
        <v>7.25</v>
      </c>
      <c r="C3" s="195">
        <v>7.5</v>
      </c>
      <c r="D3" s="195">
        <v>7.75</v>
      </c>
      <c r="E3" s="195">
        <v>8.75</v>
      </c>
      <c r="F3" s="229">
        <v>7.75</v>
      </c>
      <c r="G3" s="599"/>
    </row>
    <row r="4" spans="1:9" x14ac:dyDescent="0.25">
      <c r="A4" s="175" t="s">
        <v>602</v>
      </c>
      <c r="B4" s="195">
        <v>10</v>
      </c>
      <c r="C4" s="195">
        <v>10</v>
      </c>
      <c r="D4" s="195">
        <v>10</v>
      </c>
      <c r="E4" s="195">
        <v>10</v>
      </c>
      <c r="F4" s="229">
        <v>10</v>
      </c>
      <c r="G4" s="599"/>
    </row>
    <row r="5" spans="1:9" x14ac:dyDescent="0.25">
      <c r="A5" s="175" t="s">
        <v>603</v>
      </c>
      <c r="B5" s="195">
        <v>9.5</v>
      </c>
      <c r="C5" s="195">
        <v>9.75</v>
      </c>
      <c r="D5" s="195">
        <v>10</v>
      </c>
      <c r="E5" s="195">
        <v>10</v>
      </c>
      <c r="F5" s="229">
        <v>9.75</v>
      </c>
      <c r="G5" s="599"/>
      <c r="H5" s="230"/>
      <c r="I5" s="113"/>
    </row>
    <row r="6" spans="1:9" x14ac:dyDescent="0.25">
      <c r="A6" s="175" t="s">
        <v>604</v>
      </c>
      <c r="B6" s="195">
        <v>7.25</v>
      </c>
      <c r="C6" s="195">
        <v>7.5</v>
      </c>
      <c r="D6" s="195">
        <v>8.25</v>
      </c>
      <c r="E6" s="195">
        <v>8.5</v>
      </c>
      <c r="F6" s="229">
        <v>8</v>
      </c>
      <c r="G6" s="599"/>
    </row>
    <row r="7" spans="1:9" x14ac:dyDescent="0.25">
      <c r="A7" s="175" t="s">
        <v>605</v>
      </c>
      <c r="B7" s="195">
        <v>6.25</v>
      </c>
      <c r="C7" s="195">
        <v>6.5</v>
      </c>
      <c r="D7" s="195">
        <v>6.75</v>
      </c>
      <c r="E7" s="195">
        <v>7</v>
      </c>
      <c r="F7" s="229">
        <v>6.75</v>
      </c>
      <c r="G7" s="599"/>
    </row>
    <row r="8" spans="1:9" x14ac:dyDescent="0.25">
      <c r="A8" s="175" t="s">
        <v>606</v>
      </c>
      <c r="B8" s="195">
        <v>3</v>
      </c>
      <c r="C8" s="195">
        <v>3.25</v>
      </c>
      <c r="D8" s="195">
        <v>3.25</v>
      </c>
      <c r="E8" s="195">
        <v>3.75</v>
      </c>
      <c r="F8" s="229">
        <v>3.25</v>
      </c>
      <c r="G8" s="599"/>
      <c r="H8" s="231"/>
      <c r="I8" s="68"/>
    </row>
    <row r="9" spans="1:9" ht="15.75" thickBot="1" x14ac:dyDescent="0.3">
      <c r="A9" s="175" t="s">
        <v>607</v>
      </c>
      <c r="B9" s="195">
        <v>2</v>
      </c>
      <c r="C9" s="195">
        <v>2.75</v>
      </c>
      <c r="D9" s="195">
        <v>3</v>
      </c>
      <c r="E9" s="195">
        <v>3.25</v>
      </c>
      <c r="F9" s="229">
        <v>2.75</v>
      </c>
      <c r="G9" s="600"/>
    </row>
    <row r="10" spans="1:9" ht="15.75" thickTop="1" x14ac:dyDescent="0.25"/>
    <row r="11" spans="1:9" ht="15.75" thickBot="1" x14ac:dyDescent="0.3">
      <c r="A11" s="182" t="s">
        <v>608</v>
      </c>
      <c r="B11" s="183" t="s">
        <v>609</v>
      </c>
      <c r="C11" s="183" t="s">
        <v>342</v>
      </c>
    </row>
    <row r="12" spans="1:9" ht="15.75" thickTop="1" x14ac:dyDescent="0.25">
      <c r="A12" s="222">
        <v>0</v>
      </c>
      <c r="B12" s="223">
        <v>3.99</v>
      </c>
      <c r="C12" s="201" t="s">
        <v>610</v>
      </c>
    </row>
    <row r="13" spans="1:9" x14ac:dyDescent="0.25">
      <c r="A13" s="224">
        <v>4</v>
      </c>
      <c r="B13" s="225">
        <v>6.99</v>
      </c>
      <c r="C13" s="205" t="s">
        <v>611</v>
      </c>
    </row>
    <row r="14" spans="1:9" x14ac:dyDescent="0.25">
      <c r="A14" s="224">
        <v>7</v>
      </c>
      <c r="B14" s="225">
        <v>10</v>
      </c>
      <c r="C14" s="205" t="s">
        <v>612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69">
    <tabColor rgb="FF002060"/>
  </sheetPr>
  <dimension ref="A1:I83"/>
  <sheetViews>
    <sheetView showGridLines="0" workbookViewId="0">
      <selection activeCell="G2" sqref="G2"/>
    </sheetView>
  </sheetViews>
  <sheetFormatPr defaultColWidth="9.28515625" defaultRowHeight="15" x14ac:dyDescent="0.25"/>
  <cols>
    <col min="1" max="1" width="8.42578125" bestFit="1" customWidth="1"/>
    <col min="2" max="2" width="9.42578125" bestFit="1" customWidth="1"/>
    <col min="3" max="3" width="38.140625" bestFit="1" customWidth="1"/>
    <col min="4" max="4" width="9.5703125" bestFit="1" customWidth="1"/>
    <col min="5" max="5" width="2.7109375" customWidth="1"/>
    <col min="6" max="6" width="9.42578125" style="208" bestFit="1" customWidth="1"/>
    <col min="7" max="7" width="38.85546875" style="208" customWidth="1"/>
    <col min="8" max="8" width="12.7109375" style="208" customWidth="1"/>
    <col min="9" max="9" width="23.42578125" style="208" customWidth="1"/>
    <col min="10" max="10" width="30.140625" customWidth="1"/>
  </cols>
  <sheetData>
    <row r="1" spans="1:8" ht="15.75" thickBot="1" x14ac:dyDescent="0.3">
      <c r="A1" s="196" t="s">
        <v>501</v>
      </c>
      <c r="B1" s="197" t="s">
        <v>79</v>
      </c>
      <c r="C1" s="197" t="s">
        <v>502</v>
      </c>
      <c r="D1" s="197" t="s">
        <v>127</v>
      </c>
      <c r="E1" s="198"/>
      <c r="F1" s="199" t="s">
        <v>79</v>
      </c>
      <c r="G1" s="330" t="s">
        <v>363</v>
      </c>
      <c r="H1"/>
    </row>
    <row r="2" spans="1:8" ht="15.75" thickTop="1" x14ac:dyDescent="0.25">
      <c r="A2" s="173" t="s">
        <v>503</v>
      </c>
      <c r="B2" s="201">
        <v>10498</v>
      </c>
      <c r="C2" s="202" t="s">
        <v>504</v>
      </c>
      <c r="D2" s="203">
        <v>80</v>
      </c>
      <c r="E2" s="204"/>
      <c r="F2" s="201">
        <v>10498</v>
      </c>
      <c r="G2" s="601"/>
      <c r="H2"/>
    </row>
    <row r="3" spans="1:8" x14ac:dyDescent="0.25">
      <c r="A3" s="175" t="s">
        <v>503</v>
      </c>
      <c r="B3" s="205">
        <v>11325</v>
      </c>
      <c r="C3" s="206" t="s">
        <v>505</v>
      </c>
      <c r="D3" s="207">
        <v>92.5</v>
      </c>
      <c r="E3" s="204"/>
      <c r="F3" s="175">
        <v>144905</v>
      </c>
      <c r="G3" s="602"/>
      <c r="H3"/>
    </row>
    <row r="4" spans="1:8" x14ac:dyDescent="0.25">
      <c r="A4" s="175" t="s">
        <v>503</v>
      </c>
      <c r="B4" s="205">
        <v>12011</v>
      </c>
      <c r="C4" s="206" t="s">
        <v>506</v>
      </c>
      <c r="D4" s="207">
        <v>112</v>
      </c>
      <c r="E4" s="204"/>
      <c r="F4" s="205">
        <v>12011</v>
      </c>
      <c r="G4" s="602"/>
      <c r="H4"/>
    </row>
    <row r="5" spans="1:8" x14ac:dyDescent="0.25">
      <c r="A5" s="175" t="s">
        <v>503</v>
      </c>
      <c r="B5" s="205">
        <v>12233</v>
      </c>
      <c r="C5" s="206" t="s">
        <v>507</v>
      </c>
      <c r="D5" s="207">
        <v>152</v>
      </c>
      <c r="E5" s="204"/>
      <c r="F5" s="205">
        <v>12851</v>
      </c>
      <c r="G5" s="602"/>
      <c r="H5"/>
    </row>
    <row r="6" spans="1:8" x14ac:dyDescent="0.25">
      <c r="A6" s="175" t="s">
        <v>503</v>
      </c>
      <c r="B6" s="205">
        <v>12383</v>
      </c>
      <c r="C6" s="206" t="s">
        <v>508</v>
      </c>
      <c r="D6" s="207">
        <v>137.5</v>
      </c>
      <c r="E6" s="204"/>
      <c r="F6" s="205">
        <v>14277</v>
      </c>
      <c r="G6" s="602"/>
      <c r="H6"/>
    </row>
    <row r="7" spans="1:8" x14ac:dyDescent="0.25">
      <c r="A7" s="175" t="s">
        <v>503</v>
      </c>
      <c r="B7" s="205">
        <v>12851</v>
      </c>
      <c r="C7" s="206" t="s">
        <v>509</v>
      </c>
      <c r="D7" s="207">
        <v>145</v>
      </c>
      <c r="E7" s="204"/>
      <c r="F7" s="175">
        <v>790</v>
      </c>
      <c r="G7" s="602"/>
      <c r="H7"/>
    </row>
    <row r="8" spans="1:8" ht="15.75" thickBot="1" x14ac:dyDescent="0.3">
      <c r="A8" s="175" t="s">
        <v>503</v>
      </c>
      <c r="B8" s="205">
        <v>13959</v>
      </c>
      <c r="C8" s="206" t="s">
        <v>510</v>
      </c>
      <c r="D8" s="207">
        <v>45</v>
      </c>
      <c r="E8" s="204"/>
      <c r="F8" s="205">
        <v>15914</v>
      </c>
      <c r="G8" s="603"/>
      <c r="H8"/>
    </row>
    <row r="9" spans="1:8" ht="15.75" thickTop="1" x14ac:dyDescent="0.25">
      <c r="A9" s="175" t="s">
        <v>503</v>
      </c>
      <c r="B9" s="205">
        <v>14277</v>
      </c>
      <c r="C9" s="206" t="s">
        <v>511</v>
      </c>
      <c r="D9" s="207">
        <v>45</v>
      </c>
      <c r="E9" s="204"/>
    </row>
    <row r="10" spans="1:8" x14ac:dyDescent="0.25">
      <c r="A10" s="175" t="s">
        <v>503</v>
      </c>
      <c r="B10" s="205">
        <v>14745</v>
      </c>
      <c r="C10" s="206" t="s">
        <v>512</v>
      </c>
      <c r="D10" s="207">
        <v>178.5</v>
      </c>
      <c r="E10" s="204"/>
      <c r="F10"/>
      <c r="G10"/>
    </row>
    <row r="11" spans="1:8" x14ac:dyDescent="0.25">
      <c r="A11" s="175" t="s">
        <v>503</v>
      </c>
      <c r="B11" s="205">
        <v>15370</v>
      </c>
      <c r="C11" s="206" t="s">
        <v>513</v>
      </c>
      <c r="D11" s="207">
        <v>34</v>
      </c>
      <c r="E11" s="204"/>
      <c r="F11"/>
      <c r="G11"/>
    </row>
    <row r="12" spans="1:8" x14ac:dyDescent="0.25">
      <c r="A12" s="175" t="s">
        <v>503</v>
      </c>
      <c r="B12" s="205">
        <v>15914</v>
      </c>
      <c r="C12" s="206" t="s">
        <v>514</v>
      </c>
      <c r="D12" s="207">
        <v>34</v>
      </c>
      <c r="E12" s="204"/>
      <c r="F12"/>
      <c r="G12"/>
    </row>
    <row r="13" spans="1:8" x14ac:dyDescent="0.25">
      <c r="A13" s="175" t="s">
        <v>503</v>
      </c>
      <c r="B13" s="205">
        <v>16796</v>
      </c>
      <c r="C13" s="206" t="s">
        <v>515</v>
      </c>
      <c r="D13" s="207">
        <v>117</v>
      </c>
      <c r="E13" s="204"/>
      <c r="F13"/>
      <c r="G13"/>
    </row>
    <row r="14" spans="1:8" x14ac:dyDescent="0.25">
      <c r="A14" s="175" t="s">
        <v>503</v>
      </c>
      <c r="B14" s="205">
        <v>18318</v>
      </c>
      <c r="C14" s="206" t="s">
        <v>516</v>
      </c>
      <c r="D14" s="207">
        <v>180</v>
      </c>
      <c r="E14" s="204"/>
      <c r="F14"/>
      <c r="G14"/>
    </row>
    <row r="15" spans="1:8" x14ac:dyDescent="0.25">
      <c r="A15" s="175" t="s">
        <v>503</v>
      </c>
      <c r="B15" s="205">
        <v>18548</v>
      </c>
      <c r="C15" s="206" t="s">
        <v>517</v>
      </c>
      <c r="D15" s="207">
        <v>49</v>
      </c>
      <c r="E15" s="204"/>
      <c r="F15"/>
      <c r="G15"/>
    </row>
    <row r="16" spans="1:8" x14ac:dyDescent="0.25">
      <c r="A16" s="175" t="s">
        <v>503</v>
      </c>
      <c r="B16" s="205">
        <v>26531</v>
      </c>
      <c r="C16" s="206" t="s">
        <v>518</v>
      </c>
      <c r="D16" s="207">
        <v>225</v>
      </c>
      <c r="E16" s="204"/>
      <c r="F16"/>
      <c r="G16"/>
    </row>
    <row r="17" spans="1:7" x14ac:dyDescent="0.25">
      <c r="A17" s="175" t="s">
        <v>503</v>
      </c>
      <c r="B17" s="205">
        <v>27172</v>
      </c>
      <c r="C17" s="206" t="s">
        <v>519</v>
      </c>
      <c r="D17" s="207">
        <v>160</v>
      </c>
      <c r="E17" s="204"/>
      <c r="F17"/>
      <c r="G17"/>
    </row>
    <row r="18" spans="1:7" x14ac:dyDescent="0.25">
      <c r="A18" s="175" t="s">
        <v>503</v>
      </c>
      <c r="B18" s="205">
        <v>27202</v>
      </c>
      <c r="C18" s="206" t="s">
        <v>520</v>
      </c>
      <c r="D18" s="207">
        <v>54</v>
      </c>
      <c r="E18" s="204"/>
    </row>
    <row r="19" spans="1:7" x14ac:dyDescent="0.25">
      <c r="A19" s="175" t="s">
        <v>503</v>
      </c>
      <c r="B19" s="205">
        <v>30532</v>
      </c>
      <c r="C19" s="206" t="s">
        <v>521</v>
      </c>
      <c r="D19" s="207">
        <v>29</v>
      </c>
      <c r="E19" s="204"/>
    </row>
    <row r="20" spans="1:7" x14ac:dyDescent="0.25">
      <c r="A20" s="175" t="s">
        <v>503</v>
      </c>
      <c r="B20" s="205">
        <v>32247</v>
      </c>
      <c r="C20" s="206" t="s">
        <v>522</v>
      </c>
      <c r="D20" s="207">
        <v>132</v>
      </c>
      <c r="E20" s="204"/>
    </row>
    <row r="21" spans="1:7" x14ac:dyDescent="0.25">
      <c r="A21" s="175"/>
      <c r="B21" s="205"/>
      <c r="C21" s="206"/>
      <c r="D21" s="207"/>
      <c r="E21" s="204"/>
    </row>
    <row r="22" spans="1:7" x14ac:dyDescent="0.25">
      <c r="A22" s="175"/>
      <c r="B22" s="205"/>
      <c r="C22" s="206"/>
      <c r="D22" s="207"/>
      <c r="E22" s="204"/>
    </row>
    <row r="23" spans="1:7" x14ac:dyDescent="0.25">
      <c r="A23" s="175"/>
      <c r="B23" s="205"/>
      <c r="C23" s="206"/>
      <c r="D23" s="207"/>
      <c r="E23" s="204"/>
    </row>
    <row r="24" spans="1:7" x14ac:dyDescent="0.25">
      <c r="A24" s="175"/>
      <c r="B24" s="205"/>
      <c r="C24" s="206"/>
      <c r="D24" s="207"/>
      <c r="E24" s="204"/>
    </row>
    <row r="25" spans="1:7" x14ac:dyDescent="0.25">
      <c r="A25" s="175"/>
      <c r="B25" s="205"/>
      <c r="C25" s="206"/>
      <c r="D25" s="207"/>
      <c r="E25" s="204"/>
    </row>
    <row r="26" spans="1:7" x14ac:dyDescent="0.25">
      <c r="A26" s="175"/>
      <c r="B26" s="205"/>
      <c r="C26" s="206"/>
      <c r="D26" s="207"/>
      <c r="E26" s="204"/>
    </row>
    <row r="27" spans="1:7" x14ac:dyDescent="0.25">
      <c r="A27" s="175"/>
      <c r="B27" s="205"/>
      <c r="C27" s="206"/>
      <c r="D27" s="207"/>
      <c r="E27" s="204"/>
    </row>
    <row r="28" spans="1:7" x14ac:dyDescent="0.25">
      <c r="A28" s="175"/>
      <c r="B28" s="205"/>
      <c r="C28" s="206"/>
      <c r="D28" s="207"/>
      <c r="E28" s="204"/>
    </row>
    <row r="29" spans="1:7" x14ac:dyDescent="0.25">
      <c r="A29" s="175"/>
      <c r="B29" s="205"/>
      <c r="C29" s="206"/>
      <c r="D29" s="207"/>
      <c r="E29" s="204"/>
    </row>
    <row r="30" spans="1:7" x14ac:dyDescent="0.25">
      <c r="A30" s="175"/>
      <c r="B30" s="205"/>
      <c r="C30" s="206"/>
      <c r="D30" s="207"/>
      <c r="E30" s="204"/>
    </row>
    <row r="31" spans="1:7" x14ac:dyDescent="0.25">
      <c r="A31" s="175"/>
      <c r="B31" s="205"/>
      <c r="C31" s="206"/>
      <c r="D31" s="207"/>
      <c r="E31" s="204"/>
    </row>
    <row r="32" spans="1:7" x14ac:dyDescent="0.25">
      <c r="A32" s="175"/>
      <c r="B32" s="205"/>
      <c r="C32" s="206"/>
      <c r="D32" s="207"/>
      <c r="E32" s="204"/>
    </row>
    <row r="33" spans="1:5" x14ac:dyDescent="0.25">
      <c r="A33" s="175"/>
      <c r="B33" s="205"/>
      <c r="C33" s="206"/>
      <c r="D33" s="207"/>
      <c r="E33" s="204"/>
    </row>
    <row r="34" spans="1:5" x14ac:dyDescent="0.25">
      <c r="A34" s="175"/>
      <c r="B34" s="205"/>
      <c r="C34" s="206"/>
      <c r="D34" s="207"/>
      <c r="E34" s="204"/>
    </row>
    <row r="35" spans="1:5" x14ac:dyDescent="0.25">
      <c r="A35" s="175"/>
      <c r="B35" s="205"/>
      <c r="C35" s="206"/>
      <c r="D35" s="207"/>
      <c r="E35" s="204"/>
    </row>
    <row r="36" spans="1:5" x14ac:dyDescent="0.25">
      <c r="A36" s="175"/>
      <c r="B36" s="205"/>
      <c r="C36" s="206"/>
      <c r="D36" s="207"/>
      <c r="E36" s="204"/>
    </row>
    <row r="37" spans="1:5" x14ac:dyDescent="0.25">
      <c r="A37" s="175"/>
      <c r="B37" s="205"/>
      <c r="C37" s="206"/>
      <c r="D37" s="207"/>
      <c r="E37" s="204"/>
    </row>
    <row r="38" spans="1:5" x14ac:dyDescent="0.25">
      <c r="A38" s="175"/>
      <c r="B38" s="205"/>
      <c r="C38" s="206"/>
      <c r="D38" s="207"/>
      <c r="E38" s="204"/>
    </row>
    <row r="39" spans="1:5" x14ac:dyDescent="0.25">
      <c r="A39" s="175"/>
      <c r="B39" s="205"/>
      <c r="C39" s="206"/>
      <c r="D39" s="207"/>
      <c r="E39" s="204"/>
    </row>
    <row r="40" spans="1:5" x14ac:dyDescent="0.25">
      <c r="A40" s="175"/>
      <c r="B40" s="205"/>
      <c r="C40" s="206"/>
      <c r="D40" s="207"/>
      <c r="E40" s="204"/>
    </row>
    <row r="41" spans="1:5" x14ac:dyDescent="0.25">
      <c r="A41" s="175"/>
      <c r="B41" s="205"/>
      <c r="C41" s="206"/>
      <c r="D41" s="207"/>
      <c r="E41" s="204"/>
    </row>
    <row r="42" spans="1:5" x14ac:dyDescent="0.25">
      <c r="A42" s="175"/>
      <c r="B42" s="205"/>
      <c r="C42" s="206"/>
      <c r="D42" s="207"/>
      <c r="E42" s="204"/>
    </row>
    <row r="43" spans="1:5" x14ac:dyDescent="0.25">
      <c r="A43" s="175"/>
      <c r="B43" s="205"/>
      <c r="C43" s="206"/>
      <c r="D43" s="207"/>
      <c r="E43" s="204"/>
    </row>
    <row r="44" spans="1:5" x14ac:dyDescent="0.25">
      <c r="A44" s="175"/>
      <c r="B44" s="205"/>
      <c r="C44" s="206"/>
      <c r="D44" s="207"/>
      <c r="E44" s="204"/>
    </row>
    <row r="45" spans="1:5" x14ac:dyDescent="0.25">
      <c r="A45" s="175"/>
      <c r="B45" s="205"/>
      <c r="C45" s="206"/>
      <c r="D45" s="207"/>
      <c r="E45" s="204"/>
    </row>
    <row r="46" spans="1:5" x14ac:dyDescent="0.25">
      <c r="A46" s="175"/>
      <c r="B46" s="205"/>
      <c r="C46" s="206"/>
      <c r="D46" s="207"/>
      <c r="E46" s="204"/>
    </row>
    <row r="47" spans="1:5" x14ac:dyDescent="0.25">
      <c r="A47" s="175"/>
      <c r="B47" s="205"/>
      <c r="C47" s="206"/>
      <c r="D47" s="207"/>
      <c r="E47" s="204"/>
    </row>
    <row r="48" spans="1:5" x14ac:dyDescent="0.25">
      <c r="A48" s="175"/>
      <c r="B48" s="205"/>
      <c r="C48" s="206"/>
      <c r="D48" s="207"/>
      <c r="E48" s="204"/>
    </row>
    <row r="49" spans="1:5" x14ac:dyDescent="0.25">
      <c r="A49" s="175"/>
      <c r="B49" s="205"/>
      <c r="C49" s="206"/>
      <c r="D49" s="207"/>
      <c r="E49" s="204"/>
    </row>
    <row r="50" spans="1:5" x14ac:dyDescent="0.25">
      <c r="A50" s="175"/>
      <c r="B50" s="205"/>
      <c r="C50" s="206"/>
      <c r="D50" s="207"/>
      <c r="E50" s="204"/>
    </row>
    <row r="51" spans="1:5" x14ac:dyDescent="0.25">
      <c r="A51" s="175"/>
      <c r="B51" s="205"/>
      <c r="C51" s="206"/>
      <c r="D51" s="207"/>
      <c r="E51" s="204"/>
    </row>
    <row r="52" spans="1:5" x14ac:dyDescent="0.25">
      <c r="A52" s="175"/>
      <c r="B52" s="205"/>
      <c r="C52" s="206"/>
      <c r="D52" s="207"/>
      <c r="E52" s="204"/>
    </row>
    <row r="53" spans="1:5" x14ac:dyDescent="0.25">
      <c r="A53" s="175"/>
      <c r="B53" s="205"/>
      <c r="C53" s="206"/>
      <c r="D53" s="207"/>
      <c r="E53" s="204"/>
    </row>
    <row r="54" spans="1:5" x14ac:dyDescent="0.25">
      <c r="A54" s="175"/>
      <c r="B54" s="205"/>
      <c r="C54" s="206"/>
      <c r="D54" s="207"/>
      <c r="E54" s="204"/>
    </row>
    <row r="55" spans="1:5" x14ac:dyDescent="0.25">
      <c r="A55" s="175"/>
      <c r="B55" s="205"/>
      <c r="C55" s="206"/>
      <c r="D55" s="207"/>
      <c r="E55" s="204"/>
    </row>
    <row r="56" spans="1:5" x14ac:dyDescent="0.25">
      <c r="A56" s="175"/>
      <c r="B56" s="205"/>
      <c r="C56" s="206"/>
      <c r="D56" s="207"/>
      <c r="E56" s="204"/>
    </row>
    <row r="57" spans="1:5" x14ac:dyDescent="0.25">
      <c r="A57" s="175"/>
      <c r="B57" s="205"/>
      <c r="C57" s="206"/>
      <c r="D57" s="207"/>
      <c r="E57" s="204"/>
    </row>
    <row r="58" spans="1:5" x14ac:dyDescent="0.25">
      <c r="A58" s="175"/>
      <c r="B58" s="205"/>
      <c r="C58" s="206"/>
      <c r="D58" s="207"/>
      <c r="E58" s="204"/>
    </row>
    <row r="59" spans="1:5" x14ac:dyDescent="0.25">
      <c r="A59" s="175"/>
      <c r="B59" s="205"/>
      <c r="C59" s="206"/>
      <c r="D59" s="207"/>
      <c r="E59" s="204"/>
    </row>
    <row r="60" spans="1:5" x14ac:dyDescent="0.25">
      <c r="A60" s="175"/>
      <c r="B60" s="205"/>
      <c r="C60" s="206"/>
      <c r="D60" s="207"/>
      <c r="E60" s="204"/>
    </row>
    <row r="61" spans="1:5" x14ac:dyDescent="0.25">
      <c r="A61" s="175"/>
      <c r="B61" s="205"/>
      <c r="C61" s="206"/>
      <c r="D61" s="207"/>
      <c r="E61" s="204"/>
    </row>
    <row r="62" spans="1:5" x14ac:dyDescent="0.25">
      <c r="A62" s="175"/>
      <c r="B62" s="205"/>
      <c r="C62" s="206"/>
      <c r="D62" s="207"/>
      <c r="E62" s="204"/>
    </row>
    <row r="63" spans="1:5" x14ac:dyDescent="0.25">
      <c r="A63" s="175"/>
      <c r="B63" s="205"/>
      <c r="C63" s="206"/>
      <c r="D63" s="207"/>
      <c r="E63" s="204"/>
    </row>
    <row r="64" spans="1:5" x14ac:dyDescent="0.25">
      <c r="A64" s="175"/>
      <c r="B64" s="205"/>
      <c r="C64" s="206"/>
      <c r="D64" s="207"/>
      <c r="E64" s="204"/>
    </row>
    <row r="65" spans="1:5" x14ac:dyDescent="0.25">
      <c r="A65" s="175"/>
      <c r="B65" s="205"/>
      <c r="C65" s="206"/>
      <c r="D65" s="207"/>
      <c r="E65" s="204"/>
    </row>
    <row r="66" spans="1:5" x14ac:dyDescent="0.25">
      <c r="A66" s="175"/>
      <c r="B66" s="205"/>
      <c r="C66" s="206"/>
      <c r="D66" s="207"/>
      <c r="E66" s="204"/>
    </row>
    <row r="67" spans="1:5" x14ac:dyDescent="0.25">
      <c r="A67" s="175"/>
      <c r="B67" s="205"/>
      <c r="C67" s="206"/>
      <c r="D67" s="207"/>
      <c r="E67" s="204"/>
    </row>
    <row r="68" spans="1:5" x14ac:dyDescent="0.25">
      <c r="A68" s="175"/>
      <c r="B68" s="205"/>
      <c r="C68" s="206"/>
      <c r="D68" s="207"/>
      <c r="E68" s="204"/>
    </row>
    <row r="69" spans="1:5" x14ac:dyDescent="0.25">
      <c r="A69" s="175"/>
      <c r="B69" s="205"/>
      <c r="C69" s="206"/>
      <c r="D69" s="207"/>
      <c r="E69" s="204"/>
    </row>
    <row r="70" spans="1:5" x14ac:dyDescent="0.25">
      <c r="A70" s="175"/>
      <c r="B70" s="205"/>
      <c r="C70" s="206"/>
      <c r="D70" s="207"/>
      <c r="E70" s="204"/>
    </row>
    <row r="71" spans="1:5" x14ac:dyDescent="0.25">
      <c r="A71" s="175"/>
      <c r="B71" s="205"/>
      <c r="C71" s="206"/>
      <c r="D71" s="207"/>
      <c r="E71" s="204"/>
    </row>
    <row r="72" spans="1:5" x14ac:dyDescent="0.25">
      <c r="A72" s="175"/>
      <c r="B72" s="205"/>
      <c r="C72" s="206"/>
      <c r="D72" s="207"/>
      <c r="E72" s="204"/>
    </row>
    <row r="73" spans="1:5" x14ac:dyDescent="0.25">
      <c r="A73" s="175"/>
      <c r="B73" s="205"/>
      <c r="C73" s="206"/>
      <c r="D73" s="207"/>
      <c r="E73" s="204"/>
    </row>
    <row r="74" spans="1:5" x14ac:dyDescent="0.25">
      <c r="A74" s="175"/>
      <c r="B74" s="205"/>
      <c r="C74" s="206"/>
      <c r="D74" s="207"/>
      <c r="E74" s="204"/>
    </row>
    <row r="75" spans="1:5" x14ac:dyDescent="0.25">
      <c r="A75" s="175"/>
      <c r="B75" s="205"/>
      <c r="C75" s="206"/>
      <c r="D75" s="207"/>
      <c r="E75" s="204"/>
    </row>
    <row r="76" spans="1:5" x14ac:dyDescent="0.25">
      <c r="A76" s="175"/>
      <c r="B76" s="205"/>
      <c r="C76" s="206"/>
      <c r="D76" s="207"/>
      <c r="E76" s="204"/>
    </row>
    <row r="77" spans="1:5" x14ac:dyDescent="0.25">
      <c r="A77" s="175"/>
      <c r="B77" s="205"/>
      <c r="C77" s="206"/>
      <c r="D77" s="207"/>
      <c r="E77" s="204"/>
    </row>
    <row r="78" spans="1:5" x14ac:dyDescent="0.25">
      <c r="A78" s="175"/>
      <c r="B78" s="205"/>
      <c r="C78" s="206"/>
      <c r="D78" s="207"/>
      <c r="E78" s="204"/>
    </row>
    <row r="79" spans="1:5" x14ac:dyDescent="0.25">
      <c r="A79" s="175"/>
      <c r="B79" s="205"/>
      <c r="C79" s="206"/>
      <c r="D79" s="207"/>
      <c r="E79" s="204"/>
    </row>
    <row r="80" spans="1:5" x14ac:dyDescent="0.25">
      <c r="A80" s="175"/>
      <c r="B80" s="205"/>
      <c r="C80" s="206"/>
      <c r="D80" s="207"/>
      <c r="E80" s="204"/>
    </row>
    <row r="81" spans="1:5" x14ac:dyDescent="0.25">
      <c r="A81" s="175"/>
      <c r="B81" s="205"/>
      <c r="C81" s="206"/>
      <c r="D81" s="207"/>
      <c r="E81" s="204"/>
    </row>
    <row r="82" spans="1:5" x14ac:dyDescent="0.25">
      <c r="A82" s="175"/>
      <c r="B82" s="205"/>
      <c r="C82" s="206"/>
      <c r="D82" s="207"/>
      <c r="E82" s="204"/>
    </row>
    <row r="83" spans="1:5" x14ac:dyDescent="0.25">
      <c r="A83" s="175"/>
      <c r="B83" s="205"/>
      <c r="C83" s="206"/>
      <c r="D83" s="207"/>
      <c r="E83" s="20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tableParts count="2">
    <tablePart r:id="rId4"/>
    <tablePart r:id="rId5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70">
    <tabColor theme="9" tint="-0.249977111117893"/>
  </sheetPr>
  <dimension ref="A1:F18"/>
  <sheetViews>
    <sheetView showGridLines="0" workbookViewId="0">
      <selection activeCell="C2" sqref="C2"/>
    </sheetView>
  </sheetViews>
  <sheetFormatPr defaultRowHeight="15" x14ac:dyDescent="0.25"/>
  <cols>
    <col min="1" max="1" width="23.85546875" bestFit="1" customWidth="1"/>
    <col min="2" max="2" width="11.42578125" bestFit="1" customWidth="1"/>
    <col min="3" max="3" width="13.7109375" customWidth="1"/>
    <col min="4" max="4" width="8.42578125" customWidth="1"/>
    <col min="5" max="5" width="13.5703125" customWidth="1"/>
    <col min="6" max="6" width="11.42578125" customWidth="1"/>
  </cols>
  <sheetData>
    <row r="1" spans="1:6" ht="30.75" thickBot="1" x14ac:dyDescent="0.3">
      <c r="A1" s="156" t="s">
        <v>1773</v>
      </c>
      <c r="B1" s="156" t="s">
        <v>1774</v>
      </c>
      <c r="C1" s="156" t="s">
        <v>385</v>
      </c>
    </row>
    <row r="2" spans="1:6" ht="15.75" thickTop="1" x14ac:dyDescent="0.25">
      <c r="A2" t="s">
        <v>1775</v>
      </c>
      <c r="B2" s="157">
        <v>24</v>
      </c>
      <c r="C2" s="249"/>
    </row>
    <row r="3" spans="1:6" x14ac:dyDescent="0.25">
      <c r="A3" t="s">
        <v>1776</v>
      </c>
      <c r="B3" s="157">
        <v>36</v>
      </c>
      <c r="C3" s="250"/>
    </row>
    <row r="4" spans="1:6" x14ac:dyDescent="0.25">
      <c r="A4" t="s">
        <v>1777</v>
      </c>
      <c r="B4" s="157">
        <v>30</v>
      </c>
      <c r="C4" s="250"/>
    </row>
    <row r="5" spans="1:6" x14ac:dyDescent="0.25">
      <c r="A5" t="s">
        <v>1778</v>
      </c>
      <c r="B5" s="157">
        <v>18</v>
      </c>
      <c r="C5" s="250"/>
    </row>
    <row r="6" spans="1:6" x14ac:dyDescent="0.25">
      <c r="A6" t="s">
        <v>1779</v>
      </c>
      <c r="B6" s="157">
        <v>6</v>
      </c>
      <c r="C6" s="250"/>
    </row>
    <row r="7" spans="1:6" x14ac:dyDescent="0.25">
      <c r="A7" t="s">
        <v>1780</v>
      </c>
      <c r="B7" s="157">
        <v>18</v>
      </c>
      <c r="C7" s="250"/>
    </row>
    <row r="8" spans="1:6" x14ac:dyDescent="0.25">
      <c r="A8" t="s">
        <v>1781</v>
      </c>
      <c r="B8" s="157">
        <v>18</v>
      </c>
      <c r="C8" s="250"/>
    </row>
    <row r="9" spans="1:6" x14ac:dyDescent="0.25">
      <c r="A9" t="s">
        <v>1782</v>
      </c>
      <c r="B9" s="157">
        <v>18</v>
      </c>
      <c r="C9" s="250"/>
    </row>
    <row r="10" spans="1:6" x14ac:dyDescent="0.25">
      <c r="A10" t="s">
        <v>1783</v>
      </c>
      <c r="B10" s="157">
        <v>6</v>
      </c>
      <c r="C10" s="250"/>
    </row>
    <row r="11" spans="1:6" x14ac:dyDescent="0.25">
      <c r="A11" t="s">
        <v>1784</v>
      </c>
      <c r="B11" s="157">
        <v>12</v>
      </c>
      <c r="C11" s="250"/>
    </row>
    <row r="12" spans="1:6" x14ac:dyDescent="0.25">
      <c r="A12" t="s">
        <v>1785</v>
      </c>
      <c r="B12" s="157">
        <v>12</v>
      </c>
      <c r="C12" s="250"/>
    </row>
    <row r="13" spans="1:6" ht="15.75" thickBot="1" x14ac:dyDescent="0.3">
      <c r="A13" t="s">
        <v>1786</v>
      </c>
      <c r="B13" s="157">
        <v>2</v>
      </c>
      <c r="C13" s="250"/>
      <c r="E13" s="196" t="s">
        <v>10</v>
      </c>
      <c r="F13" s="197" t="s">
        <v>385</v>
      </c>
    </row>
    <row r="14" spans="1:6" ht="15.75" thickTop="1" x14ac:dyDescent="0.25">
      <c r="A14" t="s">
        <v>1787</v>
      </c>
      <c r="B14" s="157">
        <v>18</v>
      </c>
      <c r="C14" s="250"/>
      <c r="E14" s="173">
        <v>10</v>
      </c>
      <c r="F14" s="247">
        <v>0.05</v>
      </c>
    </row>
    <row r="15" spans="1:6" x14ac:dyDescent="0.25">
      <c r="A15" t="s">
        <v>1788</v>
      </c>
      <c r="B15" s="157">
        <v>12</v>
      </c>
      <c r="C15" s="250"/>
      <c r="E15" s="175">
        <v>20</v>
      </c>
      <c r="F15" s="248">
        <v>0.1</v>
      </c>
    </row>
    <row r="16" spans="1:6" x14ac:dyDescent="0.25">
      <c r="A16" t="s">
        <v>1789</v>
      </c>
      <c r="B16" s="157">
        <v>6</v>
      </c>
      <c r="C16" s="250"/>
      <c r="E16" s="175">
        <v>30</v>
      </c>
      <c r="F16" s="248">
        <v>0.15</v>
      </c>
    </row>
    <row r="17" spans="1:6" ht="15.75" thickBot="1" x14ac:dyDescent="0.3">
      <c r="A17" t="s">
        <v>1790</v>
      </c>
      <c r="B17" s="157">
        <v>24</v>
      </c>
      <c r="C17" s="251"/>
      <c r="E17" s="175">
        <v>99</v>
      </c>
      <c r="F17" s="248">
        <v>0.2</v>
      </c>
    </row>
    <row r="18" spans="1:6" ht="15.75" thickTop="1" x14ac:dyDescent="0.25"/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71">
    <tabColor theme="9" tint="-0.249977111117893"/>
  </sheetPr>
  <dimension ref="A1:C6"/>
  <sheetViews>
    <sheetView showGridLines="0" workbookViewId="0">
      <selection activeCell="A5" sqref="A5"/>
    </sheetView>
  </sheetViews>
  <sheetFormatPr defaultRowHeight="15" x14ac:dyDescent="0.25"/>
  <cols>
    <col min="1" max="1" width="19.85546875" bestFit="1" customWidth="1"/>
    <col min="2" max="2" width="34" customWidth="1"/>
    <col min="3" max="3" width="13.140625" bestFit="1" customWidth="1"/>
  </cols>
  <sheetData>
    <row r="1" spans="1:3" x14ac:dyDescent="0.25">
      <c r="B1" t="s">
        <v>1674</v>
      </c>
    </row>
    <row r="2" spans="1:3" x14ac:dyDescent="0.25">
      <c r="B2" s="157">
        <v>2641</v>
      </c>
    </row>
    <row r="4" spans="1:3" ht="15.75" thickBot="1" x14ac:dyDescent="0.3">
      <c r="A4" t="s">
        <v>80</v>
      </c>
      <c r="B4" t="s">
        <v>1675</v>
      </c>
      <c r="C4" t="s">
        <v>125</v>
      </c>
    </row>
    <row r="5" spans="1:3" ht="16.5" thickTop="1" thickBot="1" x14ac:dyDescent="0.3">
      <c r="A5" s="177"/>
      <c r="B5" s="245"/>
      <c r="C5" s="246"/>
    </row>
    <row r="6" spans="1:3" ht="15.75" thickTop="1" x14ac:dyDescent="0.25"/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72">
    <tabColor theme="9" tint="-0.249977111117893"/>
  </sheetPr>
  <dimension ref="A1:D48"/>
  <sheetViews>
    <sheetView showGridLines="0" workbookViewId="0"/>
  </sheetViews>
  <sheetFormatPr defaultRowHeight="15" x14ac:dyDescent="0.25"/>
  <cols>
    <col min="1" max="1" width="9.42578125" bestFit="1" customWidth="1"/>
    <col min="2" max="2" width="47.42578125" bestFit="1" customWidth="1"/>
    <col min="3" max="3" width="40.85546875" bestFit="1" customWidth="1"/>
    <col min="4" max="4" width="22.85546875" bestFit="1" customWidth="1"/>
    <col min="5" max="5" width="20.28515625" bestFit="1" customWidth="1"/>
    <col min="6" max="6" width="26.5703125" bestFit="1" customWidth="1"/>
    <col min="7" max="7" width="81.140625" bestFit="1" customWidth="1"/>
  </cols>
  <sheetData>
    <row r="1" spans="1:4" ht="15.75" thickBot="1" x14ac:dyDescent="0.3">
      <c r="A1" s="171" t="s">
        <v>1676</v>
      </c>
      <c r="B1" s="172" t="s">
        <v>80</v>
      </c>
      <c r="C1" s="172" t="s">
        <v>1675</v>
      </c>
      <c r="D1" s="172" t="s">
        <v>125</v>
      </c>
    </row>
    <row r="2" spans="1:4" ht="15.75" thickTop="1" x14ac:dyDescent="0.25">
      <c r="A2" s="173">
        <v>2640</v>
      </c>
      <c r="B2" s="201" t="s">
        <v>1677</v>
      </c>
      <c r="C2" s="201"/>
      <c r="D2" s="201"/>
    </row>
    <row r="3" spans="1:4" x14ac:dyDescent="0.25">
      <c r="A3" s="175">
        <v>2641</v>
      </c>
      <c r="B3" s="205" t="s">
        <v>1678</v>
      </c>
      <c r="C3" s="205" t="s">
        <v>1679</v>
      </c>
      <c r="D3" s="205" t="s">
        <v>1680</v>
      </c>
    </row>
    <row r="4" spans="1:4" x14ac:dyDescent="0.25">
      <c r="A4" s="175">
        <v>2642</v>
      </c>
      <c r="B4" s="205" t="s">
        <v>1681</v>
      </c>
      <c r="C4" s="205" t="s">
        <v>1682</v>
      </c>
      <c r="D4" s="205"/>
    </row>
    <row r="5" spans="1:4" x14ac:dyDescent="0.25">
      <c r="A5" s="175">
        <v>2643</v>
      </c>
      <c r="B5" s="205" t="s">
        <v>1683</v>
      </c>
      <c r="C5" s="205"/>
      <c r="D5" s="205" t="s">
        <v>1684</v>
      </c>
    </row>
    <row r="6" spans="1:4" x14ac:dyDescent="0.25">
      <c r="A6" s="175">
        <v>1714</v>
      </c>
      <c r="B6" s="205" t="s">
        <v>1685</v>
      </c>
      <c r="C6" s="205" t="s">
        <v>1686</v>
      </c>
      <c r="D6" s="205" t="s">
        <v>1687</v>
      </c>
    </row>
    <row r="7" spans="1:4" x14ac:dyDescent="0.25">
      <c r="A7" s="175">
        <v>1138</v>
      </c>
      <c r="B7" s="205" t="s">
        <v>1688</v>
      </c>
      <c r="C7" s="205" t="s">
        <v>1689</v>
      </c>
      <c r="D7" s="205" t="s">
        <v>1690</v>
      </c>
    </row>
    <row r="8" spans="1:4" x14ac:dyDescent="0.25">
      <c r="A8" s="175">
        <v>2196</v>
      </c>
      <c r="B8" s="205" t="s">
        <v>1691</v>
      </c>
      <c r="C8" s="205" t="s">
        <v>1692</v>
      </c>
      <c r="D8" s="205" t="s">
        <v>1693</v>
      </c>
    </row>
    <row r="9" spans="1:4" x14ac:dyDescent="0.25">
      <c r="A9" s="175">
        <v>1392</v>
      </c>
      <c r="B9" s="205" t="s">
        <v>1694</v>
      </c>
      <c r="C9" s="205" t="s">
        <v>1695</v>
      </c>
      <c r="D9" s="205" t="s">
        <v>1696</v>
      </c>
    </row>
    <row r="10" spans="1:4" x14ac:dyDescent="0.25">
      <c r="A10" s="175">
        <v>1551</v>
      </c>
      <c r="B10" s="205" t="s">
        <v>1697</v>
      </c>
      <c r="C10" s="205" t="s">
        <v>1698</v>
      </c>
      <c r="D10" s="205" t="s">
        <v>1699</v>
      </c>
    </row>
    <row r="11" spans="1:4" x14ac:dyDescent="0.25">
      <c r="A11" s="175">
        <v>1704</v>
      </c>
      <c r="B11" s="205" t="s">
        <v>1700</v>
      </c>
      <c r="C11" s="205"/>
      <c r="D11" s="205" t="s">
        <v>1701</v>
      </c>
    </row>
    <row r="12" spans="1:4" x14ac:dyDescent="0.25">
      <c r="A12" s="175">
        <v>1704</v>
      </c>
      <c r="B12" s="205" t="s">
        <v>1702</v>
      </c>
      <c r="C12" s="205"/>
      <c r="D12" s="205" t="s">
        <v>1703</v>
      </c>
    </row>
    <row r="13" spans="1:4" x14ac:dyDescent="0.25">
      <c r="A13" s="175">
        <v>1704</v>
      </c>
      <c r="B13" s="205" t="s">
        <v>1704</v>
      </c>
      <c r="C13" s="205"/>
      <c r="D13" s="205" t="s">
        <v>1705</v>
      </c>
    </row>
    <row r="14" spans="1:4" x14ac:dyDescent="0.25">
      <c r="A14" s="175">
        <v>1280</v>
      </c>
      <c r="B14" s="205" t="s">
        <v>1702</v>
      </c>
      <c r="C14" s="205"/>
      <c r="D14" s="205" t="s">
        <v>1703</v>
      </c>
    </row>
    <row r="15" spans="1:4" x14ac:dyDescent="0.25">
      <c r="A15" s="175">
        <v>1280</v>
      </c>
      <c r="B15" s="205" t="s">
        <v>1704</v>
      </c>
      <c r="C15" s="205"/>
      <c r="D15" s="205" t="s">
        <v>1705</v>
      </c>
    </row>
    <row r="16" spans="1:4" x14ac:dyDescent="0.25">
      <c r="A16" s="175">
        <v>1272</v>
      </c>
      <c r="B16" s="205" t="s">
        <v>1706</v>
      </c>
      <c r="C16" s="205" t="s">
        <v>1707</v>
      </c>
      <c r="D16" s="205" t="s">
        <v>1708</v>
      </c>
    </row>
    <row r="17" spans="1:4" x14ac:dyDescent="0.25">
      <c r="A17" s="175">
        <v>2134</v>
      </c>
      <c r="B17" s="205" t="s">
        <v>1709</v>
      </c>
      <c r="C17" s="205"/>
      <c r="D17" s="205" t="s">
        <v>1710</v>
      </c>
    </row>
    <row r="18" spans="1:4" x14ac:dyDescent="0.25">
      <c r="A18" s="175">
        <v>2728</v>
      </c>
      <c r="B18" s="205" t="s">
        <v>1711</v>
      </c>
      <c r="C18" s="205" t="s">
        <v>1712</v>
      </c>
      <c r="D18" s="205"/>
    </row>
    <row r="19" spans="1:4" x14ac:dyDescent="0.25">
      <c r="A19" s="175">
        <v>1430</v>
      </c>
      <c r="B19" s="205" t="s">
        <v>1713</v>
      </c>
      <c r="C19" s="205" t="s">
        <v>1714</v>
      </c>
      <c r="D19" s="205" t="s">
        <v>1715</v>
      </c>
    </row>
    <row r="20" spans="1:4" x14ac:dyDescent="0.25">
      <c r="A20" s="175">
        <v>1096</v>
      </c>
      <c r="B20" s="205" t="s">
        <v>1716</v>
      </c>
      <c r="C20" s="205" t="s">
        <v>1717</v>
      </c>
      <c r="D20" s="205" t="s">
        <v>1718</v>
      </c>
    </row>
    <row r="21" spans="1:4" x14ac:dyDescent="0.25">
      <c r="A21" s="175">
        <v>2730</v>
      </c>
      <c r="B21" s="205" t="s">
        <v>1719</v>
      </c>
      <c r="C21" s="205"/>
      <c r="D21" s="205"/>
    </row>
    <row r="22" spans="1:4" x14ac:dyDescent="0.25">
      <c r="A22" s="175">
        <v>1801</v>
      </c>
      <c r="B22" s="205" t="s">
        <v>1720</v>
      </c>
      <c r="C22" s="205" t="s">
        <v>1721</v>
      </c>
      <c r="D22" s="205" t="s">
        <v>1722</v>
      </c>
    </row>
    <row r="23" spans="1:4" x14ac:dyDescent="0.25">
      <c r="A23" s="175">
        <v>1273</v>
      </c>
      <c r="B23" s="205" t="s">
        <v>1723</v>
      </c>
      <c r="C23" s="205" t="s">
        <v>1724</v>
      </c>
      <c r="D23" s="205" t="s">
        <v>1725</v>
      </c>
    </row>
    <row r="24" spans="1:4" x14ac:dyDescent="0.25">
      <c r="A24" s="175">
        <v>2732</v>
      </c>
      <c r="B24" s="205" t="s">
        <v>1726</v>
      </c>
      <c r="C24" s="205"/>
      <c r="D24" s="205" t="s">
        <v>1727</v>
      </c>
    </row>
    <row r="25" spans="1:4" x14ac:dyDescent="0.25">
      <c r="A25" s="175">
        <v>555</v>
      </c>
      <c r="B25" s="205" t="s">
        <v>1728</v>
      </c>
      <c r="C25" s="205" t="s">
        <v>1729</v>
      </c>
      <c r="D25" s="205" t="s">
        <v>1730</v>
      </c>
    </row>
    <row r="26" spans="1:4" x14ac:dyDescent="0.25">
      <c r="A26" s="175">
        <v>1369</v>
      </c>
      <c r="B26" s="205" t="s">
        <v>1731</v>
      </c>
      <c r="C26" s="205" t="s">
        <v>1732</v>
      </c>
      <c r="D26" s="205" t="s">
        <v>1733</v>
      </c>
    </row>
    <row r="27" spans="1:4" x14ac:dyDescent="0.25">
      <c r="A27" s="175">
        <v>538</v>
      </c>
      <c r="B27" s="205" t="s">
        <v>1734</v>
      </c>
      <c r="C27" s="205" t="s">
        <v>1735</v>
      </c>
      <c r="D27" s="205" t="s">
        <v>1736</v>
      </c>
    </row>
    <row r="28" spans="1:4" x14ac:dyDescent="0.25">
      <c r="A28" s="175">
        <v>1514</v>
      </c>
      <c r="B28" s="205" t="s">
        <v>1737</v>
      </c>
      <c r="C28" s="205"/>
      <c r="D28" s="205" t="s">
        <v>1738</v>
      </c>
    </row>
    <row r="29" spans="1:4" x14ac:dyDescent="0.25">
      <c r="A29" s="175">
        <v>1275</v>
      </c>
      <c r="B29" s="205" t="s">
        <v>1739</v>
      </c>
      <c r="C29" s="205" t="s">
        <v>1740</v>
      </c>
      <c r="D29" s="205" t="s">
        <v>1741</v>
      </c>
    </row>
    <row r="30" spans="1:4" x14ac:dyDescent="0.25">
      <c r="A30" s="175">
        <v>2188</v>
      </c>
      <c r="B30" s="205" t="s">
        <v>1742</v>
      </c>
      <c r="C30" s="205"/>
      <c r="D30" s="205" t="s">
        <v>1743</v>
      </c>
    </row>
    <row r="31" spans="1:4" x14ac:dyDescent="0.25">
      <c r="A31" s="175">
        <v>2297</v>
      </c>
      <c r="B31" s="205" t="s">
        <v>1744</v>
      </c>
      <c r="C31" s="205" t="s">
        <v>1745</v>
      </c>
      <c r="D31" s="205"/>
    </row>
    <row r="32" spans="1:4" x14ac:dyDescent="0.25">
      <c r="A32" s="175">
        <v>2733</v>
      </c>
      <c r="B32" s="205" t="s">
        <v>1746</v>
      </c>
      <c r="C32" s="205"/>
      <c r="D32" s="205"/>
    </row>
    <row r="33" spans="1:4" x14ac:dyDescent="0.25">
      <c r="A33" s="175">
        <v>1560</v>
      </c>
      <c r="B33" s="205" t="s">
        <v>1747</v>
      </c>
      <c r="C33" s="205"/>
      <c r="D33" s="205" t="s">
        <v>1748</v>
      </c>
    </row>
    <row r="34" spans="1:4" x14ac:dyDescent="0.25">
      <c r="A34" s="175">
        <v>736</v>
      </c>
      <c r="B34" s="205" t="s">
        <v>1749</v>
      </c>
      <c r="C34" s="205"/>
      <c r="D34" s="205" t="s">
        <v>1750</v>
      </c>
    </row>
    <row r="35" spans="1:4" x14ac:dyDescent="0.25">
      <c r="A35" s="175">
        <v>2737</v>
      </c>
      <c r="B35" s="205" t="s">
        <v>1751</v>
      </c>
      <c r="C35" s="205"/>
      <c r="D35" s="205"/>
    </row>
    <row r="36" spans="1:4" x14ac:dyDescent="0.25">
      <c r="A36" s="175">
        <v>2735</v>
      </c>
      <c r="B36" s="205" t="s">
        <v>1752</v>
      </c>
      <c r="C36" s="205" t="s">
        <v>1753</v>
      </c>
      <c r="D36" s="205" t="s">
        <v>1754</v>
      </c>
    </row>
    <row r="37" spans="1:4" x14ac:dyDescent="0.25">
      <c r="A37" s="175">
        <v>2738</v>
      </c>
      <c r="B37" s="205" t="s">
        <v>1755</v>
      </c>
      <c r="C37" s="205"/>
      <c r="D37" s="205"/>
    </row>
    <row r="38" spans="1:4" x14ac:dyDescent="0.25">
      <c r="A38" s="175">
        <v>988</v>
      </c>
      <c r="B38" s="205" t="s">
        <v>360</v>
      </c>
      <c r="C38" s="205"/>
      <c r="D38" s="205" t="s">
        <v>1756</v>
      </c>
    </row>
    <row r="39" spans="1:4" x14ac:dyDescent="0.25">
      <c r="A39" s="175">
        <v>1082</v>
      </c>
      <c r="B39" s="205" t="s">
        <v>1757</v>
      </c>
      <c r="C39" s="205"/>
      <c r="D39" s="205" t="s">
        <v>1758</v>
      </c>
    </row>
    <row r="40" spans="1:4" x14ac:dyDescent="0.25">
      <c r="A40" s="175">
        <v>2644</v>
      </c>
      <c r="B40" s="205" t="s">
        <v>1759</v>
      </c>
      <c r="C40" s="205"/>
      <c r="D40" s="205"/>
    </row>
    <row r="41" spans="1:4" x14ac:dyDescent="0.25">
      <c r="A41" s="175">
        <v>2739</v>
      </c>
      <c r="B41" s="205" t="s">
        <v>1760</v>
      </c>
      <c r="C41" s="205" t="s">
        <v>1761</v>
      </c>
      <c r="D41" s="205" t="s">
        <v>1762</v>
      </c>
    </row>
    <row r="42" spans="1:4" x14ac:dyDescent="0.25">
      <c r="A42" s="175">
        <v>2741</v>
      </c>
      <c r="B42" s="205" t="s">
        <v>1763</v>
      </c>
      <c r="C42" s="205"/>
      <c r="D42" s="205"/>
    </row>
    <row r="43" spans="1:4" x14ac:dyDescent="0.25">
      <c r="A43" s="175">
        <v>2744</v>
      </c>
      <c r="B43" s="205" t="s">
        <v>1764</v>
      </c>
      <c r="C43" s="205"/>
      <c r="D43" s="205"/>
    </row>
    <row r="44" spans="1:4" x14ac:dyDescent="0.25">
      <c r="A44" s="175">
        <v>2748</v>
      </c>
      <c r="B44" s="205" t="s">
        <v>1765</v>
      </c>
      <c r="C44" s="205"/>
      <c r="D44" s="205"/>
    </row>
    <row r="45" spans="1:4" x14ac:dyDescent="0.25">
      <c r="A45" s="175">
        <v>1407</v>
      </c>
      <c r="B45" s="205" t="s">
        <v>1766</v>
      </c>
      <c r="C45" s="205"/>
      <c r="D45" s="205"/>
    </row>
    <row r="46" spans="1:4" x14ac:dyDescent="0.25">
      <c r="A46" s="175">
        <v>2756</v>
      </c>
      <c r="B46" s="205" t="s">
        <v>1767</v>
      </c>
      <c r="C46" s="205"/>
      <c r="D46" s="205" t="s">
        <v>1768</v>
      </c>
    </row>
    <row r="47" spans="1:4" x14ac:dyDescent="0.25">
      <c r="A47" s="175">
        <v>2757</v>
      </c>
      <c r="B47" s="205" t="s">
        <v>1769</v>
      </c>
      <c r="C47" s="205"/>
      <c r="D47" s="205"/>
    </row>
    <row r="48" spans="1:4" x14ac:dyDescent="0.25">
      <c r="A48" s="175">
        <v>1275</v>
      </c>
      <c r="B48" s="205" t="s">
        <v>1770</v>
      </c>
      <c r="C48" s="205" t="s">
        <v>1771</v>
      </c>
      <c r="D48" s="205" t="s">
        <v>1772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73">
    <tabColor theme="9" tint="-0.249977111117893"/>
  </sheetPr>
  <dimension ref="A1:D10"/>
  <sheetViews>
    <sheetView showGridLines="0" workbookViewId="0">
      <selection activeCell="B2" sqref="B2"/>
    </sheetView>
  </sheetViews>
  <sheetFormatPr defaultRowHeight="12.75" x14ac:dyDescent="0.2"/>
  <cols>
    <col min="1" max="1" width="13" style="253" bestFit="1" customWidth="1"/>
    <col min="2" max="2" width="55" style="253" bestFit="1" customWidth="1"/>
    <col min="3" max="3" width="12.5703125" style="253" bestFit="1" customWidth="1"/>
    <col min="4" max="4" width="14.85546875" style="253" bestFit="1" customWidth="1"/>
    <col min="5" max="16384" width="9.140625" style="253"/>
  </cols>
  <sheetData>
    <row r="1" spans="1:4" ht="13.5" thickBot="1" x14ac:dyDescent="0.25">
      <c r="A1" s="252" t="s">
        <v>1791</v>
      </c>
      <c r="B1" s="252" t="s">
        <v>1792</v>
      </c>
      <c r="C1" s="252" t="s">
        <v>1793</v>
      </c>
      <c r="D1" s="263"/>
    </row>
    <row r="2" spans="1:4" ht="13.5" thickTop="1" x14ac:dyDescent="0.2">
      <c r="A2" s="259" t="s">
        <v>1818</v>
      </c>
      <c r="B2" s="260"/>
      <c r="C2" s="479"/>
    </row>
    <row r="3" spans="1:4" x14ac:dyDescent="0.2">
      <c r="A3" s="259" t="s">
        <v>1838</v>
      </c>
      <c r="B3" s="261"/>
      <c r="C3" s="480"/>
    </row>
    <row r="4" spans="1:4" x14ac:dyDescent="0.2">
      <c r="A4" s="259" t="s">
        <v>1828</v>
      </c>
      <c r="B4" s="261"/>
      <c r="C4" s="480"/>
    </row>
    <row r="5" spans="1:4" x14ac:dyDescent="0.2">
      <c r="A5" s="259" t="s">
        <v>1819</v>
      </c>
      <c r="B5" s="261"/>
      <c r="C5" s="480"/>
    </row>
    <row r="6" spans="1:4" x14ac:dyDescent="0.2">
      <c r="A6" s="259" t="s">
        <v>1843</v>
      </c>
      <c r="B6" s="261"/>
      <c r="C6" s="480"/>
    </row>
    <row r="7" spans="1:4" x14ac:dyDescent="0.2">
      <c r="A7" s="259" t="s">
        <v>1833</v>
      </c>
      <c r="B7" s="261"/>
      <c r="C7" s="480"/>
    </row>
    <row r="8" spans="1:4" x14ac:dyDescent="0.2">
      <c r="A8" s="259" t="s">
        <v>1844</v>
      </c>
      <c r="B8" s="261"/>
      <c r="C8" s="480"/>
    </row>
    <row r="9" spans="1:4" ht="13.5" thickBot="1" x14ac:dyDescent="0.25">
      <c r="A9" s="259" t="s">
        <v>1841</v>
      </c>
      <c r="B9" s="262"/>
      <c r="C9" s="481"/>
    </row>
    <row r="10" spans="1:4" ht="13.5" thickTop="1" x14ac:dyDescent="0.2"/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74">
    <tabColor theme="9" tint="-0.249977111117893"/>
  </sheetPr>
  <dimension ref="A1:C14"/>
  <sheetViews>
    <sheetView showGridLines="0" workbookViewId="0"/>
  </sheetViews>
  <sheetFormatPr defaultRowHeight="12.75" x14ac:dyDescent="0.2"/>
  <cols>
    <col min="1" max="1" width="10.28515625" style="253" customWidth="1"/>
    <col min="2" max="2" width="59.140625" style="253" bestFit="1" customWidth="1"/>
    <col min="3" max="3" width="12.140625" style="253" customWidth="1"/>
    <col min="4" max="16384" width="9.140625" style="253"/>
  </cols>
  <sheetData>
    <row r="1" spans="1:3" x14ac:dyDescent="0.2">
      <c r="A1" s="255" t="s">
        <v>1794</v>
      </c>
      <c r="B1" s="255" t="s">
        <v>1792</v>
      </c>
      <c r="C1" s="255" t="s">
        <v>1793</v>
      </c>
    </row>
    <row r="2" spans="1:3" x14ac:dyDescent="0.2">
      <c r="A2" s="253" t="s">
        <v>1818</v>
      </c>
      <c r="B2" s="253" t="s">
        <v>4</v>
      </c>
      <c r="C2" s="254">
        <v>1637</v>
      </c>
    </row>
    <row r="3" spans="1:3" x14ac:dyDescent="0.2">
      <c r="A3" s="253" t="s">
        <v>1819</v>
      </c>
      <c r="B3" s="253" t="s">
        <v>1795</v>
      </c>
      <c r="C3" s="254">
        <v>1339</v>
      </c>
    </row>
    <row r="4" spans="1:3" x14ac:dyDescent="0.2">
      <c r="A4" s="253" t="s">
        <v>1820</v>
      </c>
      <c r="B4" s="253" t="s">
        <v>1796</v>
      </c>
      <c r="C4" s="254">
        <v>1792</v>
      </c>
    </row>
    <row r="5" spans="1:3" x14ac:dyDescent="0.2">
      <c r="A5" s="253" t="s">
        <v>1821</v>
      </c>
      <c r="B5" s="253" t="s">
        <v>25</v>
      </c>
      <c r="C5" s="254">
        <v>2109</v>
      </c>
    </row>
    <row r="6" spans="1:3" x14ac:dyDescent="0.2">
      <c r="A6" s="253" t="s">
        <v>1822</v>
      </c>
      <c r="B6" s="253" t="s">
        <v>1797</v>
      </c>
      <c r="C6" s="254">
        <v>1994</v>
      </c>
    </row>
    <row r="7" spans="1:3" x14ac:dyDescent="0.2">
      <c r="A7" s="253" t="s">
        <v>1823</v>
      </c>
      <c r="B7" s="253" t="s">
        <v>1798</v>
      </c>
      <c r="C7" s="254">
        <v>1943</v>
      </c>
    </row>
    <row r="8" spans="1:3" x14ac:dyDescent="0.2">
      <c r="A8" s="253" t="s">
        <v>1824</v>
      </c>
      <c r="B8" s="253" t="s">
        <v>1799</v>
      </c>
      <c r="C8" s="254">
        <v>2894</v>
      </c>
    </row>
    <row r="9" spans="1:3" x14ac:dyDescent="0.2">
      <c r="A9" s="253" t="s">
        <v>1825</v>
      </c>
      <c r="B9" s="253" t="s">
        <v>1800</v>
      </c>
      <c r="C9" s="254">
        <v>2229</v>
      </c>
    </row>
    <row r="10" spans="1:3" x14ac:dyDescent="0.2">
      <c r="A10" s="253" t="s">
        <v>1826</v>
      </c>
      <c r="B10" s="253" t="s">
        <v>1801</v>
      </c>
      <c r="C10" s="254">
        <v>2352</v>
      </c>
    </row>
    <row r="11" spans="1:3" x14ac:dyDescent="0.2">
      <c r="A11" s="253" t="s">
        <v>1827</v>
      </c>
      <c r="B11" s="253" t="s">
        <v>1802</v>
      </c>
      <c r="C11" s="254">
        <v>2418</v>
      </c>
    </row>
    <row r="12" spans="1:3" x14ac:dyDescent="0.2">
      <c r="B12" s="256"/>
      <c r="C12" s="257"/>
    </row>
    <row r="13" spans="1:3" x14ac:dyDescent="0.2">
      <c r="C13" s="257"/>
    </row>
    <row r="14" spans="1:3" x14ac:dyDescent="0.2">
      <c r="C14" s="257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75">
    <tabColor theme="9" tint="-0.249977111117893"/>
  </sheetPr>
  <dimension ref="A1:C16"/>
  <sheetViews>
    <sheetView showGridLines="0" workbookViewId="0"/>
  </sheetViews>
  <sheetFormatPr defaultRowHeight="12.75" x14ac:dyDescent="0.2"/>
  <cols>
    <col min="1" max="1" width="12.28515625" style="253" customWidth="1"/>
    <col min="2" max="2" width="49.85546875" style="253" bestFit="1" customWidth="1"/>
    <col min="3" max="3" width="13.28515625" style="253" customWidth="1"/>
    <col min="4" max="16384" width="9.140625" style="253"/>
  </cols>
  <sheetData>
    <row r="1" spans="1:3" x14ac:dyDescent="0.2">
      <c r="A1" s="258" t="s">
        <v>1794</v>
      </c>
      <c r="B1" s="258" t="s">
        <v>1792</v>
      </c>
      <c r="C1" s="258" t="s">
        <v>1803</v>
      </c>
    </row>
    <row r="2" spans="1:3" x14ac:dyDescent="0.2">
      <c r="A2" s="253" t="s">
        <v>1828</v>
      </c>
      <c r="B2" s="253" t="s">
        <v>1804</v>
      </c>
      <c r="C2" s="254">
        <v>213.5</v>
      </c>
    </row>
    <row r="3" spans="1:3" x14ac:dyDescent="0.2">
      <c r="A3" s="253" t="s">
        <v>1829</v>
      </c>
      <c r="B3" s="253" t="s">
        <v>1805</v>
      </c>
      <c r="C3" s="254">
        <v>1405</v>
      </c>
    </row>
    <row r="4" spans="1:3" x14ac:dyDescent="0.2">
      <c r="A4" s="253" t="s">
        <v>1830</v>
      </c>
      <c r="B4" s="253" t="s">
        <v>1806</v>
      </c>
      <c r="C4" s="254">
        <v>250</v>
      </c>
    </row>
    <row r="5" spans="1:3" x14ac:dyDescent="0.2">
      <c r="A5" s="253" t="s">
        <v>1831</v>
      </c>
      <c r="B5" s="253" t="s">
        <v>1807</v>
      </c>
      <c r="C5" s="254">
        <v>25</v>
      </c>
    </row>
    <row r="6" spans="1:3" x14ac:dyDescent="0.2">
      <c r="A6" s="253" t="s">
        <v>1832</v>
      </c>
      <c r="B6" s="253" t="s">
        <v>1808</v>
      </c>
      <c r="C6" s="254">
        <v>15</v>
      </c>
    </row>
    <row r="7" spans="1:3" x14ac:dyDescent="0.2">
      <c r="A7" s="253" t="s">
        <v>1833</v>
      </c>
      <c r="B7" s="253" t="s">
        <v>1809</v>
      </c>
      <c r="C7" s="254">
        <v>195</v>
      </c>
    </row>
    <row r="8" spans="1:3" x14ac:dyDescent="0.2">
      <c r="A8" s="253" t="s">
        <v>1834</v>
      </c>
      <c r="B8" s="253" t="s">
        <v>1810</v>
      </c>
      <c r="C8" s="254">
        <v>7.5</v>
      </c>
    </row>
    <row r="9" spans="1:3" x14ac:dyDescent="0.2">
      <c r="A9" s="253" t="s">
        <v>1835</v>
      </c>
      <c r="B9" s="253" t="s">
        <v>1811</v>
      </c>
      <c r="C9" s="254">
        <v>3.5</v>
      </c>
    </row>
    <row r="10" spans="1:3" x14ac:dyDescent="0.2">
      <c r="A10" s="253" t="s">
        <v>1836</v>
      </c>
      <c r="B10" s="253" t="s">
        <v>1812</v>
      </c>
      <c r="C10" s="254">
        <v>17.5</v>
      </c>
    </row>
    <row r="11" spans="1:3" x14ac:dyDescent="0.2">
      <c r="A11" s="253" t="s">
        <v>1837</v>
      </c>
      <c r="B11" s="253" t="s">
        <v>1813</v>
      </c>
      <c r="C11" s="254">
        <v>7.5</v>
      </c>
    </row>
    <row r="12" spans="1:3" x14ac:dyDescent="0.2">
      <c r="C12" s="257"/>
    </row>
    <row r="13" spans="1:3" x14ac:dyDescent="0.2">
      <c r="C13" s="257"/>
    </row>
    <row r="14" spans="1:3" x14ac:dyDescent="0.2">
      <c r="C14" s="257"/>
    </row>
    <row r="15" spans="1:3" x14ac:dyDescent="0.2">
      <c r="C15" s="257"/>
    </row>
    <row r="16" spans="1:3" x14ac:dyDescent="0.2">
      <c r="C16" s="257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76">
    <tabColor theme="9" tint="-0.249977111117893"/>
  </sheetPr>
  <dimension ref="A1:C18"/>
  <sheetViews>
    <sheetView showGridLines="0" workbookViewId="0"/>
  </sheetViews>
  <sheetFormatPr defaultRowHeight="12.75" x14ac:dyDescent="0.2"/>
  <cols>
    <col min="1" max="1" width="11" style="253" customWidth="1"/>
    <col min="2" max="2" width="54" style="253" bestFit="1" customWidth="1"/>
    <col min="3" max="3" width="11.5703125" style="253" customWidth="1"/>
    <col min="4" max="16384" width="9.140625" style="253"/>
  </cols>
  <sheetData>
    <row r="1" spans="1:3" x14ac:dyDescent="0.2">
      <c r="A1" s="258" t="s">
        <v>1794</v>
      </c>
      <c r="B1" s="258" t="s">
        <v>1792</v>
      </c>
      <c r="C1" s="258" t="s">
        <v>1803</v>
      </c>
    </row>
    <row r="2" spans="1:3" x14ac:dyDescent="0.2">
      <c r="A2" s="253" t="s">
        <v>1838</v>
      </c>
      <c r="B2" s="253" t="s">
        <v>1814</v>
      </c>
      <c r="C2" s="254">
        <v>19.989999999999998</v>
      </c>
    </row>
    <row r="3" spans="1:3" x14ac:dyDescent="0.2">
      <c r="A3" s="253" t="s">
        <v>1839</v>
      </c>
      <c r="B3" s="253" t="s">
        <v>1815</v>
      </c>
      <c r="C3" s="254">
        <v>9.99</v>
      </c>
    </row>
    <row r="4" spans="1:3" x14ac:dyDescent="0.2">
      <c r="A4" s="253" t="s">
        <v>1840</v>
      </c>
      <c r="B4" s="253" t="s">
        <v>1806</v>
      </c>
      <c r="C4" s="254">
        <v>327.99</v>
      </c>
    </row>
    <row r="5" spans="1:3" x14ac:dyDescent="0.2">
      <c r="A5" s="253" t="s">
        <v>1841</v>
      </c>
      <c r="B5" s="253" t="s">
        <v>1816</v>
      </c>
      <c r="C5" s="254">
        <v>1394.99</v>
      </c>
    </row>
    <row r="6" spans="1:3" x14ac:dyDescent="0.2">
      <c r="A6" s="253" t="s">
        <v>1842</v>
      </c>
      <c r="B6" s="253" t="s">
        <v>1817</v>
      </c>
      <c r="C6" s="254">
        <v>2099.9</v>
      </c>
    </row>
    <row r="7" spans="1:3" x14ac:dyDescent="0.2">
      <c r="C7" s="254"/>
    </row>
    <row r="8" spans="1:3" x14ac:dyDescent="0.2">
      <c r="C8" s="254"/>
    </row>
    <row r="9" spans="1:3" x14ac:dyDescent="0.2">
      <c r="C9" s="254"/>
    </row>
    <row r="10" spans="1:3" x14ac:dyDescent="0.2">
      <c r="C10" s="254"/>
    </row>
    <row r="11" spans="1:3" x14ac:dyDescent="0.2">
      <c r="C11" s="254"/>
    </row>
    <row r="12" spans="1:3" x14ac:dyDescent="0.2">
      <c r="B12" s="256"/>
      <c r="C12" s="257"/>
    </row>
    <row r="13" spans="1:3" x14ac:dyDescent="0.2">
      <c r="B13" s="256"/>
      <c r="C13" s="257"/>
    </row>
    <row r="14" spans="1:3" x14ac:dyDescent="0.2">
      <c r="B14" s="256"/>
      <c r="C14" s="257"/>
    </row>
    <row r="15" spans="1:3" x14ac:dyDescent="0.2">
      <c r="B15" s="256"/>
      <c r="C15" s="257"/>
    </row>
    <row r="16" spans="1:3" x14ac:dyDescent="0.2">
      <c r="B16" s="256"/>
      <c r="C16" s="257"/>
    </row>
    <row r="17" spans="2:3" x14ac:dyDescent="0.2">
      <c r="B17" s="256"/>
      <c r="C17" s="257"/>
    </row>
    <row r="18" spans="2:3" x14ac:dyDescent="0.2">
      <c r="B18" s="256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77">
    <tabColor rgb="FF002060"/>
  </sheetPr>
  <dimension ref="A1:K83"/>
  <sheetViews>
    <sheetView showGridLines="0" workbookViewId="0">
      <selection activeCell="D2" sqref="D2"/>
    </sheetView>
  </sheetViews>
  <sheetFormatPr defaultRowHeight="15" x14ac:dyDescent="0.25"/>
  <cols>
    <col min="1" max="1" width="7.140625" bestFit="1" customWidth="1"/>
    <col min="2" max="2" width="24.42578125" customWidth="1"/>
    <col min="3" max="3" width="32.85546875" bestFit="1" customWidth="1"/>
    <col min="4" max="4" width="15.85546875" customWidth="1"/>
    <col min="5" max="5" width="13.7109375" bestFit="1" customWidth="1"/>
    <col min="6" max="6" width="10.5703125" bestFit="1" customWidth="1"/>
    <col min="7" max="7" width="2.7109375" customWidth="1"/>
    <col min="8" max="8" width="9.42578125" bestFit="1" customWidth="1"/>
    <col min="9" max="9" width="38.140625" bestFit="1" customWidth="1"/>
    <col min="10" max="10" width="9.5703125" bestFit="1" customWidth="1"/>
    <col min="11" max="11" width="9.42578125" bestFit="1" customWidth="1"/>
  </cols>
  <sheetData>
    <row r="1" spans="1:11" ht="15.75" thickBot="1" x14ac:dyDescent="0.3">
      <c r="A1" s="157" t="s">
        <v>79</v>
      </c>
      <c r="B1" s="157" t="s">
        <v>1845</v>
      </c>
      <c r="C1" s="157" t="s">
        <v>363</v>
      </c>
      <c r="D1" s="320" t="s">
        <v>364</v>
      </c>
      <c r="E1" s="157" t="s">
        <v>10</v>
      </c>
      <c r="F1" s="157" t="s">
        <v>129</v>
      </c>
      <c r="H1" s="196" t="s">
        <v>79</v>
      </c>
      <c r="I1" s="197" t="s">
        <v>502</v>
      </c>
      <c r="J1" s="197" t="s">
        <v>1846</v>
      </c>
      <c r="K1" s="197" t="s">
        <v>1847</v>
      </c>
    </row>
    <row r="2" spans="1:11" ht="15.75" thickTop="1" x14ac:dyDescent="0.25">
      <c r="A2">
        <v>43774</v>
      </c>
      <c r="B2" s="157" t="s">
        <v>1846</v>
      </c>
      <c r="C2" t="str">
        <f>LOOKUP(TblProcv_com_SE[[#This Row],[Código]],Mercado[[Código]:[Mercadoria]])</f>
        <v>Cravo (em Flor) 25 kg</v>
      </c>
      <c r="D2" s="138"/>
      <c r="E2" s="157">
        <v>2</v>
      </c>
      <c r="F2" s="133">
        <f>TblProcv_com_SE[[#This Row],[Preço Unitário]]*TblProcv_com_SE[[#This Row],[Quantidade]]</f>
        <v>0</v>
      </c>
      <c r="H2" s="173">
        <v>10498</v>
      </c>
      <c r="I2" s="202" t="s">
        <v>504</v>
      </c>
      <c r="J2" s="264">
        <v>80</v>
      </c>
      <c r="K2" s="188">
        <v>88</v>
      </c>
    </row>
    <row r="3" spans="1:11" x14ac:dyDescent="0.25">
      <c r="A3">
        <v>44905</v>
      </c>
      <c r="B3" s="157" t="s">
        <v>1847</v>
      </c>
      <c r="C3" t="str">
        <f>LOOKUP(TblProcv_com_SE[[#This Row],[Código]],Mercado[[Código]:[Mercadoria]])</f>
        <v>Cravo (em Flor) 50 kg</v>
      </c>
      <c r="D3" s="139"/>
      <c r="E3" s="157">
        <v>3</v>
      </c>
      <c r="F3" s="133">
        <f>TblProcv_com_SE[[#This Row],[Preço Unitário]]*TblProcv_com_SE[[#This Row],[Quantidade]]</f>
        <v>0</v>
      </c>
      <c r="H3" s="175">
        <v>11325</v>
      </c>
      <c r="I3" s="206" t="s">
        <v>505</v>
      </c>
      <c r="J3" s="265">
        <v>92.5</v>
      </c>
      <c r="K3" s="194">
        <v>101.75</v>
      </c>
    </row>
    <row r="4" spans="1:11" x14ac:dyDescent="0.25">
      <c r="A4">
        <v>65044</v>
      </c>
      <c r="B4" s="157" t="s">
        <v>1846</v>
      </c>
      <c r="C4" t="str">
        <f>LOOKUP(TblProcv_com_SE[[#This Row],[Código]],Mercado[[Código]:[Mercadoria]])</f>
        <v>Noz Moscada Inteira (Bola) 25 kg</v>
      </c>
      <c r="D4" s="139"/>
      <c r="E4" s="157">
        <v>1</v>
      </c>
      <c r="F4" s="133">
        <f>TblProcv_com_SE[[#This Row],[Preço Unitário]]*TblProcv_com_SE[[#This Row],[Quantidade]]</f>
        <v>0</v>
      </c>
      <c r="H4" s="175">
        <v>12011</v>
      </c>
      <c r="I4" s="206" t="s">
        <v>506</v>
      </c>
      <c r="J4" s="265">
        <v>112</v>
      </c>
      <c r="K4" s="194">
        <v>123.25</v>
      </c>
    </row>
    <row r="5" spans="1:11" x14ac:dyDescent="0.25">
      <c r="A5">
        <v>66695</v>
      </c>
      <c r="B5" s="157" t="s">
        <v>1846</v>
      </c>
      <c r="C5" t="str">
        <f>LOOKUP(TblProcv_com_SE[[#This Row],[Código]],Mercado[[Código]:[Mercadoria]])</f>
        <v>Noz Moscada Inteira 10 kg</v>
      </c>
      <c r="D5" s="139"/>
      <c r="E5" s="157">
        <v>3</v>
      </c>
      <c r="F5" s="133">
        <f>TblProcv_com_SE[[#This Row],[Preço Unitário]]*TblProcv_com_SE[[#This Row],[Quantidade]]</f>
        <v>0</v>
      </c>
      <c r="H5" s="175">
        <v>12233</v>
      </c>
      <c r="I5" s="206" t="s">
        <v>507</v>
      </c>
      <c r="J5" s="265">
        <v>152</v>
      </c>
      <c r="K5" s="194">
        <v>167.25</v>
      </c>
    </row>
    <row r="6" spans="1:11" x14ac:dyDescent="0.25">
      <c r="A6">
        <v>73580</v>
      </c>
      <c r="B6" s="157" t="s">
        <v>1847</v>
      </c>
      <c r="C6" t="str">
        <f>LOOKUP(TblProcv_com_SE[[#This Row],[Código]],Mercado[[Código]:[Mercadoria]])</f>
        <v>Noz Moscada Quebrada</v>
      </c>
      <c r="D6" s="139"/>
      <c r="E6" s="157">
        <v>6</v>
      </c>
      <c r="F6" s="133">
        <f>TblProcv_com_SE[[#This Row],[Preço Unitário]]*TblProcv_com_SE[[#This Row],[Quantidade]]</f>
        <v>0</v>
      </c>
      <c r="H6" s="175">
        <v>12383</v>
      </c>
      <c r="I6" s="206" t="s">
        <v>508</v>
      </c>
      <c r="J6" s="265">
        <v>137.5</v>
      </c>
      <c r="K6" s="194">
        <v>151.25</v>
      </c>
    </row>
    <row r="7" spans="1:11" x14ac:dyDescent="0.25">
      <c r="A7">
        <v>79002</v>
      </c>
      <c r="B7" s="157" t="s">
        <v>1846</v>
      </c>
      <c r="C7" t="str">
        <f>LOOKUP(TblProcv_com_SE[[#This Row],[Código]],Mercado[[Código]:[Mercadoria]])</f>
        <v>Pimenta Branca em Grãos 50 kg</v>
      </c>
      <c r="D7" s="139"/>
      <c r="E7" s="157">
        <v>5</v>
      </c>
      <c r="F7" s="133">
        <f>TblProcv_com_SE[[#This Row],[Preço Unitário]]*TblProcv_com_SE[[#This Row],[Quantidade]]</f>
        <v>0</v>
      </c>
      <c r="H7" s="175">
        <v>12851</v>
      </c>
      <c r="I7" s="206" t="s">
        <v>509</v>
      </c>
      <c r="J7" s="265">
        <v>145</v>
      </c>
      <c r="K7" s="194">
        <v>159.5</v>
      </c>
    </row>
    <row r="8" spans="1:11" ht="15.75" thickBot="1" x14ac:dyDescent="0.3">
      <c r="A8">
        <v>85572</v>
      </c>
      <c r="B8" s="157" t="s">
        <v>1847</v>
      </c>
      <c r="C8" t="str">
        <f>LOOKUP(TblProcv_com_SE[[#This Row],[Código]],Mercado[[Código]:[Mercadoria]])</f>
        <v>Pimenta Preta em Grãos Extra 50 kg</v>
      </c>
      <c r="D8" s="140"/>
      <c r="E8" s="157">
        <v>1</v>
      </c>
      <c r="F8" s="133">
        <f>TblProcv_com_SE[[#This Row],[Preço Unitário]]*TblProcv_com_SE[[#This Row],[Quantidade]]</f>
        <v>0</v>
      </c>
      <c r="H8" s="175">
        <v>13959</v>
      </c>
      <c r="I8" s="206" t="s">
        <v>1848</v>
      </c>
      <c r="J8" s="265">
        <v>45</v>
      </c>
      <c r="K8" s="194">
        <v>48.25</v>
      </c>
    </row>
    <row r="9" spans="1:11" ht="15.75" thickTop="1" x14ac:dyDescent="0.25">
      <c r="H9" s="175">
        <v>14277</v>
      </c>
      <c r="I9" s="206" t="s">
        <v>1849</v>
      </c>
      <c r="J9" s="265">
        <v>45</v>
      </c>
      <c r="K9" s="194">
        <v>48.25</v>
      </c>
    </row>
    <row r="10" spans="1:11" x14ac:dyDescent="0.25">
      <c r="H10" s="175">
        <v>14745</v>
      </c>
      <c r="I10" s="206" t="s">
        <v>512</v>
      </c>
      <c r="J10" s="265">
        <v>178.5</v>
      </c>
      <c r="K10" s="194">
        <v>196.25</v>
      </c>
    </row>
    <row r="11" spans="1:11" x14ac:dyDescent="0.25">
      <c r="H11" s="175">
        <v>15370</v>
      </c>
      <c r="I11" s="206" t="s">
        <v>513</v>
      </c>
      <c r="J11" s="265">
        <v>34</v>
      </c>
      <c r="K11" s="194">
        <v>36.5</v>
      </c>
    </row>
    <row r="12" spans="1:11" x14ac:dyDescent="0.25">
      <c r="H12" s="175">
        <v>15914</v>
      </c>
      <c r="I12" s="206" t="s">
        <v>514</v>
      </c>
      <c r="J12" s="265">
        <v>34</v>
      </c>
      <c r="K12" s="194">
        <v>36.5</v>
      </c>
    </row>
    <row r="13" spans="1:11" x14ac:dyDescent="0.25">
      <c r="H13" s="175">
        <v>16796</v>
      </c>
      <c r="I13" s="206" t="s">
        <v>515</v>
      </c>
      <c r="J13" s="265">
        <v>117</v>
      </c>
      <c r="K13" s="194">
        <v>128.75</v>
      </c>
    </row>
    <row r="14" spans="1:11" x14ac:dyDescent="0.25">
      <c r="H14" s="175">
        <v>18318</v>
      </c>
      <c r="I14" s="206" t="s">
        <v>516</v>
      </c>
      <c r="J14" s="265">
        <v>180</v>
      </c>
      <c r="K14" s="194">
        <v>198</v>
      </c>
    </row>
    <row r="15" spans="1:11" x14ac:dyDescent="0.25">
      <c r="H15" s="175">
        <v>18548</v>
      </c>
      <c r="I15" s="206" t="s">
        <v>517</v>
      </c>
      <c r="J15" s="265">
        <v>49</v>
      </c>
      <c r="K15" s="194">
        <v>52.5</v>
      </c>
    </row>
    <row r="16" spans="1:11" x14ac:dyDescent="0.25">
      <c r="H16" s="175">
        <v>26531</v>
      </c>
      <c r="I16" s="206" t="s">
        <v>518</v>
      </c>
      <c r="J16" s="265">
        <v>225</v>
      </c>
      <c r="K16" s="194">
        <v>247.5</v>
      </c>
    </row>
    <row r="17" spans="8:11" x14ac:dyDescent="0.25">
      <c r="H17" s="175">
        <v>27172</v>
      </c>
      <c r="I17" s="206" t="s">
        <v>519</v>
      </c>
      <c r="J17" s="265">
        <v>160</v>
      </c>
      <c r="K17" s="194">
        <v>176</v>
      </c>
    </row>
    <row r="18" spans="8:11" x14ac:dyDescent="0.25">
      <c r="H18" s="175">
        <v>27202</v>
      </c>
      <c r="I18" s="206" t="s">
        <v>520</v>
      </c>
      <c r="J18" s="265">
        <v>54</v>
      </c>
      <c r="K18" s="194">
        <v>59.5</v>
      </c>
    </row>
    <row r="19" spans="8:11" x14ac:dyDescent="0.25">
      <c r="H19" s="175">
        <v>30532</v>
      </c>
      <c r="I19" s="206" t="s">
        <v>521</v>
      </c>
      <c r="J19" s="265">
        <v>29</v>
      </c>
      <c r="K19" s="194">
        <v>31</v>
      </c>
    </row>
    <row r="20" spans="8:11" x14ac:dyDescent="0.25">
      <c r="H20" s="175">
        <v>32247</v>
      </c>
      <c r="I20" s="206" t="s">
        <v>522</v>
      </c>
      <c r="J20" s="265">
        <v>132</v>
      </c>
      <c r="K20" s="194">
        <v>145.25</v>
      </c>
    </row>
    <row r="21" spans="8:11" x14ac:dyDescent="0.25">
      <c r="H21" s="175">
        <v>33657</v>
      </c>
      <c r="I21" s="206" t="s">
        <v>523</v>
      </c>
      <c r="J21" s="265">
        <v>212.5</v>
      </c>
      <c r="K21" s="194">
        <v>233.75</v>
      </c>
    </row>
    <row r="22" spans="8:11" x14ac:dyDescent="0.25">
      <c r="H22" s="175">
        <v>34067</v>
      </c>
      <c r="I22" s="206" t="s">
        <v>524</v>
      </c>
      <c r="J22" s="265">
        <v>163</v>
      </c>
      <c r="K22" s="194">
        <v>179.25</v>
      </c>
    </row>
    <row r="23" spans="8:11" x14ac:dyDescent="0.25">
      <c r="H23" s="175">
        <v>34447</v>
      </c>
      <c r="I23" s="206" t="s">
        <v>525</v>
      </c>
      <c r="J23" s="265">
        <v>163</v>
      </c>
      <c r="K23" s="194">
        <v>179.25</v>
      </c>
    </row>
    <row r="24" spans="8:11" x14ac:dyDescent="0.25">
      <c r="H24" s="175">
        <v>34553</v>
      </c>
      <c r="I24" s="206" t="s">
        <v>526</v>
      </c>
      <c r="J24" s="265">
        <v>72.5</v>
      </c>
      <c r="K24" s="194">
        <v>79.75</v>
      </c>
    </row>
    <row r="25" spans="8:11" x14ac:dyDescent="0.25">
      <c r="H25" s="175">
        <v>35753</v>
      </c>
      <c r="I25" s="206" t="s">
        <v>527</v>
      </c>
      <c r="J25" s="265">
        <v>60</v>
      </c>
      <c r="K25" s="194">
        <v>66</v>
      </c>
    </row>
    <row r="26" spans="8:11" x14ac:dyDescent="0.25">
      <c r="H26" s="175">
        <v>35805</v>
      </c>
      <c r="I26" s="206" t="s">
        <v>528</v>
      </c>
      <c r="J26" s="265">
        <v>125</v>
      </c>
      <c r="K26" s="194">
        <v>137.5</v>
      </c>
    </row>
    <row r="27" spans="8:11" x14ac:dyDescent="0.25">
      <c r="H27" s="175">
        <v>37730</v>
      </c>
      <c r="I27" s="206" t="s">
        <v>529</v>
      </c>
      <c r="J27" s="265">
        <v>61.25</v>
      </c>
      <c r="K27" s="194">
        <v>67.5</v>
      </c>
    </row>
    <row r="28" spans="8:11" x14ac:dyDescent="0.25">
      <c r="H28" s="175">
        <v>39437</v>
      </c>
      <c r="I28" s="206" t="s">
        <v>530</v>
      </c>
      <c r="J28" s="265">
        <v>40</v>
      </c>
      <c r="K28" s="194">
        <v>42.75</v>
      </c>
    </row>
    <row r="29" spans="8:11" x14ac:dyDescent="0.25">
      <c r="H29" s="175">
        <v>40520</v>
      </c>
      <c r="I29" s="206" t="s">
        <v>531</v>
      </c>
      <c r="J29" s="265">
        <v>55</v>
      </c>
      <c r="K29" s="194">
        <v>60.5</v>
      </c>
    </row>
    <row r="30" spans="8:11" x14ac:dyDescent="0.25">
      <c r="H30" s="175">
        <v>40687</v>
      </c>
      <c r="I30" s="206" t="s">
        <v>532</v>
      </c>
      <c r="J30" s="265">
        <v>51.25</v>
      </c>
      <c r="K30" s="194">
        <v>56.5</v>
      </c>
    </row>
    <row r="31" spans="8:11" x14ac:dyDescent="0.25">
      <c r="H31" s="175">
        <v>40788</v>
      </c>
      <c r="I31" s="206" t="s">
        <v>533</v>
      </c>
      <c r="J31" s="265">
        <v>80</v>
      </c>
      <c r="K31" s="194">
        <v>88</v>
      </c>
    </row>
    <row r="32" spans="8:11" x14ac:dyDescent="0.25">
      <c r="H32" s="175">
        <v>43428</v>
      </c>
      <c r="I32" s="206" t="s">
        <v>534</v>
      </c>
      <c r="J32" s="265">
        <v>212.5</v>
      </c>
      <c r="K32" s="194">
        <v>233.75</v>
      </c>
    </row>
    <row r="33" spans="8:11" x14ac:dyDescent="0.25">
      <c r="H33" s="175">
        <v>43455</v>
      </c>
      <c r="I33" s="206" t="s">
        <v>535</v>
      </c>
      <c r="J33" s="265">
        <v>38</v>
      </c>
      <c r="K33" s="194">
        <v>40.75</v>
      </c>
    </row>
    <row r="34" spans="8:11" x14ac:dyDescent="0.25">
      <c r="H34" s="175">
        <v>43680</v>
      </c>
      <c r="I34" s="206" t="s">
        <v>536</v>
      </c>
      <c r="J34" s="265">
        <v>319</v>
      </c>
      <c r="K34" s="194">
        <v>351</v>
      </c>
    </row>
    <row r="35" spans="8:11" x14ac:dyDescent="0.25">
      <c r="H35" s="175">
        <v>43774</v>
      </c>
      <c r="I35" s="206" t="s">
        <v>537</v>
      </c>
      <c r="J35" s="265">
        <v>761.25</v>
      </c>
      <c r="K35" s="194">
        <v>837.5</v>
      </c>
    </row>
    <row r="36" spans="8:11" x14ac:dyDescent="0.25">
      <c r="H36" s="175">
        <v>44905</v>
      </c>
      <c r="I36" s="206" t="s">
        <v>538</v>
      </c>
      <c r="J36" s="265">
        <v>1450</v>
      </c>
      <c r="K36" s="194">
        <v>1595</v>
      </c>
    </row>
    <row r="37" spans="8:11" x14ac:dyDescent="0.25">
      <c r="H37" s="175">
        <v>45634</v>
      </c>
      <c r="I37" s="206" t="s">
        <v>539</v>
      </c>
      <c r="J37" s="265">
        <v>125</v>
      </c>
      <c r="K37" s="194">
        <v>137.5</v>
      </c>
    </row>
    <row r="38" spans="8:11" x14ac:dyDescent="0.25">
      <c r="H38" s="175">
        <v>47019</v>
      </c>
      <c r="I38" s="206" t="s">
        <v>540</v>
      </c>
      <c r="J38" s="265">
        <v>29</v>
      </c>
      <c r="K38" s="194">
        <v>31</v>
      </c>
    </row>
    <row r="39" spans="8:11" x14ac:dyDescent="0.25">
      <c r="H39" s="175">
        <v>49508</v>
      </c>
      <c r="I39" s="206" t="s">
        <v>541</v>
      </c>
      <c r="J39" s="265">
        <v>53</v>
      </c>
      <c r="K39" s="194">
        <v>58.25</v>
      </c>
    </row>
    <row r="40" spans="8:11" x14ac:dyDescent="0.25">
      <c r="H40" s="175">
        <v>51265</v>
      </c>
      <c r="I40" s="206" t="s">
        <v>542</v>
      </c>
      <c r="J40" s="265">
        <v>60</v>
      </c>
      <c r="K40" s="194">
        <v>66</v>
      </c>
    </row>
    <row r="41" spans="8:11" x14ac:dyDescent="0.25">
      <c r="H41" s="175">
        <v>51395</v>
      </c>
      <c r="I41" s="206" t="s">
        <v>543</v>
      </c>
      <c r="J41" s="265">
        <v>127.5</v>
      </c>
      <c r="K41" s="194">
        <v>140.25</v>
      </c>
    </row>
    <row r="42" spans="8:11" x14ac:dyDescent="0.25">
      <c r="H42" s="175">
        <v>54913</v>
      </c>
      <c r="I42" s="206" t="s">
        <v>544</v>
      </c>
      <c r="J42" s="265">
        <v>90.5</v>
      </c>
      <c r="K42" s="194">
        <v>99.5</v>
      </c>
    </row>
    <row r="43" spans="8:11" x14ac:dyDescent="0.25">
      <c r="H43" s="175">
        <v>55138</v>
      </c>
      <c r="I43" s="206" t="s">
        <v>545</v>
      </c>
      <c r="J43" s="265">
        <v>410</v>
      </c>
      <c r="K43" s="194">
        <v>451</v>
      </c>
    </row>
    <row r="44" spans="8:11" x14ac:dyDescent="0.25">
      <c r="H44" s="175">
        <v>55528</v>
      </c>
      <c r="I44" s="206" t="s">
        <v>546</v>
      </c>
      <c r="J44" s="265">
        <v>60</v>
      </c>
      <c r="K44" s="194">
        <v>66</v>
      </c>
    </row>
    <row r="45" spans="8:11" x14ac:dyDescent="0.25">
      <c r="H45" s="175">
        <v>56228</v>
      </c>
      <c r="I45" s="206" t="s">
        <v>547</v>
      </c>
      <c r="J45" s="265">
        <v>242.5</v>
      </c>
      <c r="K45" s="194">
        <v>266.75</v>
      </c>
    </row>
    <row r="46" spans="8:11" x14ac:dyDescent="0.25">
      <c r="H46" s="175">
        <v>56541</v>
      </c>
      <c r="I46" s="206" t="s">
        <v>548</v>
      </c>
      <c r="J46" s="265">
        <v>440</v>
      </c>
      <c r="K46" s="194">
        <v>484</v>
      </c>
    </row>
    <row r="47" spans="8:11" x14ac:dyDescent="0.25">
      <c r="H47" s="175">
        <v>56697</v>
      </c>
      <c r="I47" s="206" t="s">
        <v>549</v>
      </c>
      <c r="J47" s="265">
        <v>126.5</v>
      </c>
      <c r="K47" s="194">
        <v>139.25</v>
      </c>
    </row>
    <row r="48" spans="8:11" x14ac:dyDescent="0.25">
      <c r="H48" s="175">
        <v>56929</v>
      </c>
      <c r="I48" s="206" t="s">
        <v>550</v>
      </c>
      <c r="J48" s="265">
        <v>132.5</v>
      </c>
      <c r="K48" s="194">
        <v>145.75</v>
      </c>
    </row>
    <row r="49" spans="8:11" x14ac:dyDescent="0.25">
      <c r="H49" s="175">
        <v>61344</v>
      </c>
      <c r="I49" s="206" t="s">
        <v>551</v>
      </c>
      <c r="J49" s="265">
        <v>80</v>
      </c>
      <c r="K49" s="194">
        <v>88</v>
      </c>
    </row>
    <row r="50" spans="8:11" x14ac:dyDescent="0.25">
      <c r="H50" s="175">
        <v>62416</v>
      </c>
      <c r="I50" s="206" t="s">
        <v>552</v>
      </c>
      <c r="J50" s="265">
        <v>365</v>
      </c>
      <c r="K50" s="194">
        <v>401.5</v>
      </c>
    </row>
    <row r="51" spans="8:11" x14ac:dyDescent="0.25">
      <c r="H51" s="175">
        <v>62607</v>
      </c>
      <c r="I51" s="206" t="s">
        <v>553</v>
      </c>
      <c r="J51" s="265">
        <v>93</v>
      </c>
      <c r="K51" s="194">
        <v>102.25</v>
      </c>
    </row>
    <row r="52" spans="8:11" x14ac:dyDescent="0.25">
      <c r="H52" s="175">
        <v>63203</v>
      </c>
      <c r="I52" s="206" t="s">
        <v>554</v>
      </c>
      <c r="J52" s="265">
        <v>110</v>
      </c>
      <c r="K52" s="194">
        <v>121</v>
      </c>
    </row>
    <row r="53" spans="8:11" x14ac:dyDescent="0.25">
      <c r="H53" s="175">
        <v>63258</v>
      </c>
      <c r="I53" s="206" t="s">
        <v>555</v>
      </c>
      <c r="J53" s="265">
        <v>126</v>
      </c>
      <c r="K53" s="194">
        <v>138.5</v>
      </c>
    </row>
    <row r="54" spans="8:11" x14ac:dyDescent="0.25">
      <c r="H54" s="175">
        <v>63405</v>
      </c>
      <c r="I54" s="206" t="s">
        <v>556</v>
      </c>
      <c r="J54" s="265">
        <v>55</v>
      </c>
      <c r="K54" s="194">
        <v>60.5</v>
      </c>
    </row>
    <row r="55" spans="8:11" x14ac:dyDescent="0.25">
      <c r="H55" s="175">
        <v>63849</v>
      </c>
      <c r="I55" s="206" t="s">
        <v>557</v>
      </c>
      <c r="J55" s="265">
        <v>226.8</v>
      </c>
      <c r="K55" s="194">
        <v>249.5</v>
      </c>
    </row>
    <row r="56" spans="8:11" x14ac:dyDescent="0.25">
      <c r="H56" s="175">
        <v>63907</v>
      </c>
      <c r="I56" s="206" t="s">
        <v>558</v>
      </c>
      <c r="J56" s="265">
        <v>480</v>
      </c>
      <c r="K56" s="194">
        <v>528</v>
      </c>
    </row>
    <row r="57" spans="8:11" x14ac:dyDescent="0.25">
      <c r="H57" s="175">
        <v>65044</v>
      </c>
      <c r="I57" s="206" t="s">
        <v>559</v>
      </c>
      <c r="J57" s="265">
        <v>1300</v>
      </c>
      <c r="K57" s="194">
        <v>1430</v>
      </c>
    </row>
    <row r="58" spans="8:11" x14ac:dyDescent="0.25">
      <c r="H58" s="175">
        <v>66695</v>
      </c>
      <c r="I58" s="206" t="s">
        <v>560</v>
      </c>
      <c r="J58" s="265">
        <v>546</v>
      </c>
      <c r="K58" s="194">
        <v>600.5</v>
      </c>
    </row>
    <row r="59" spans="8:11" x14ac:dyDescent="0.25">
      <c r="H59" s="175">
        <v>68184</v>
      </c>
      <c r="I59" s="206" t="s">
        <v>561</v>
      </c>
      <c r="J59" s="265">
        <v>114.4</v>
      </c>
      <c r="K59" s="194">
        <v>125.75</v>
      </c>
    </row>
    <row r="60" spans="8:11" x14ac:dyDescent="0.25">
      <c r="H60" s="175">
        <v>68325</v>
      </c>
      <c r="I60" s="206" t="s">
        <v>562</v>
      </c>
      <c r="J60" s="265">
        <v>330</v>
      </c>
      <c r="K60" s="194">
        <v>363</v>
      </c>
    </row>
    <row r="61" spans="8:11" x14ac:dyDescent="0.25">
      <c r="H61" s="175">
        <v>73580</v>
      </c>
      <c r="I61" s="206" t="s">
        <v>563</v>
      </c>
      <c r="J61" s="265">
        <v>2100</v>
      </c>
      <c r="K61" s="194">
        <v>2310</v>
      </c>
    </row>
    <row r="62" spans="8:11" x14ac:dyDescent="0.25">
      <c r="H62" s="175">
        <v>73678</v>
      </c>
      <c r="I62" s="206" t="s">
        <v>1850</v>
      </c>
      <c r="J62" s="265">
        <v>53</v>
      </c>
      <c r="K62" s="194">
        <v>58.25</v>
      </c>
    </row>
    <row r="63" spans="8:11" x14ac:dyDescent="0.25">
      <c r="H63" s="175">
        <v>74875</v>
      </c>
      <c r="I63" s="206" t="s">
        <v>1851</v>
      </c>
      <c r="J63" s="265">
        <v>53</v>
      </c>
      <c r="K63" s="194">
        <v>58.25</v>
      </c>
    </row>
    <row r="64" spans="8:11" x14ac:dyDescent="0.25">
      <c r="H64" s="175">
        <v>75490</v>
      </c>
      <c r="I64" s="206" t="s">
        <v>566</v>
      </c>
      <c r="J64" s="265">
        <v>286</v>
      </c>
      <c r="K64" s="194">
        <v>314.5</v>
      </c>
    </row>
    <row r="65" spans="8:11" x14ac:dyDescent="0.25">
      <c r="H65" s="175">
        <v>79002</v>
      </c>
      <c r="I65" s="206" t="s">
        <v>567</v>
      </c>
      <c r="J65" s="265">
        <v>1300</v>
      </c>
      <c r="K65" s="194">
        <v>1430</v>
      </c>
    </row>
    <row r="66" spans="8:11" x14ac:dyDescent="0.25">
      <c r="H66" s="175">
        <v>80421</v>
      </c>
      <c r="I66" s="206" t="s">
        <v>568</v>
      </c>
      <c r="J66" s="265">
        <v>175</v>
      </c>
      <c r="K66" s="194">
        <v>192.5</v>
      </c>
    </row>
    <row r="67" spans="8:11" x14ac:dyDescent="0.25">
      <c r="H67" s="175">
        <v>81342</v>
      </c>
      <c r="I67" s="206" t="s">
        <v>569</v>
      </c>
      <c r="J67" s="265">
        <v>100</v>
      </c>
      <c r="K67" s="194">
        <v>110</v>
      </c>
    </row>
    <row r="68" spans="8:11" x14ac:dyDescent="0.25">
      <c r="H68" s="175">
        <v>82187</v>
      </c>
      <c r="I68" s="206" t="s">
        <v>570</v>
      </c>
      <c r="J68" s="265">
        <v>105</v>
      </c>
      <c r="K68" s="194">
        <v>115.5</v>
      </c>
    </row>
    <row r="69" spans="8:11" x14ac:dyDescent="0.25">
      <c r="H69" s="175">
        <v>82635</v>
      </c>
      <c r="I69" s="206" t="s">
        <v>571</v>
      </c>
      <c r="J69" s="265">
        <v>237.5</v>
      </c>
      <c r="K69" s="194">
        <v>261.25</v>
      </c>
    </row>
    <row r="70" spans="8:11" x14ac:dyDescent="0.25">
      <c r="H70" s="175">
        <v>83457</v>
      </c>
      <c r="I70" s="206" t="s">
        <v>572</v>
      </c>
      <c r="J70" s="265">
        <v>140</v>
      </c>
      <c r="K70" s="194">
        <v>154</v>
      </c>
    </row>
    <row r="71" spans="8:11" x14ac:dyDescent="0.25">
      <c r="H71" s="175">
        <v>84603</v>
      </c>
      <c r="I71" s="206" t="s">
        <v>573</v>
      </c>
      <c r="J71" s="265">
        <v>335</v>
      </c>
      <c r="K71" s="194">
        <v>368.5</v>
      </c>
    </row>
    <row r="72" spans="8:11" x14ac:dyDescent="0.25">
      <c r="H72" s="175">
        <v>85572</v>
      </c>
      <c r="I72" s="206" t="s">
        <v>574</v>
      </c>
      <c r="J72" s="265">
        <v>640</v>
      </c>
      <c r="K72" s="194">
        <v>704</v>
      </c>
    </row>
    <row r="73" spans="8:11" x14ac:dyDescent="0.25">
      <c r="H73" s="175">
        <v>85766</v>
      </c>
      <c r="I73" s="206" t="s">
        <v>575</v>
      </c>
      <c r="J73" s="265">
        <v>29</v>
      </c>
      <c r="K73" s="194">
        <v>31</v>
      </c>
    </row>
    <row r="74" spans="8:11" x14ac:dyDescent="0.25">
      <c r="H74" s="175">
        <v>87313</v>
      </c>
      <c r="I74" s="206" t="s">
        <v>576</v>
      </c>
      <c r="J74" s="265">
        <v>93</v>
      </c>
      <c r="K74" s="194">
        <v>102.25</v>
      </c>
    </row>
    <row r="75" spans="8:11" x14ac:dyDescent="0.25">
      <c r="H75" s="175">
        <v>89889</v>
      </c>
      <c r="I75" s="206" t="s">
        <v>577</v>
      </c>
      <c r="J75" s="265">
        <v>190</v>
      </c>
      <c r="K75" s="194">
        <v>209</v>
      </c>
    </row>
    <row r="76" spans="8:11" x14ac:dyDescent="0.25">
      <c r="H76" s="175">
        <v>91300</v>
      </c>
      <c r="I76" s="206" t="s">
        <v>578</v>
      </c>
      <c r="J76" s="265">
        <v>46.75</v>
      </c>
      <c r="K76" s="194">
        <v>50</v>
      </c>
    </row>
    <row r="77" spans="8:11" x14ac:dyDescent="0.25">
      <c r="H77" s="175">
        <v>91328</v>
      </c>
      <c r="I77" s="206" t="s">
        <v>579</v>
      </c>
      <c r="J77" s="265">
        <v>57</v>
      </c>
      <c r="K77" s="194">
        <v>62.75</v>
      </c>
    </row>
    <row r="78" spans="8:11" x14ac:dyDescent="0.25">
      <c r="H78" s="175">
        <v>91818</v>
      </c>
      <c r="I78" s="206" t="s">
        <v>580</v>
      </c>
      <c r="J78" s="265">
        <v>130</v>
      </c>
      <c r="K78" s="194">
        <v>143</v>
      </c>
    </row>
    <row r="79" spans="8:11" x14ac:dyDescent="0.25">
      <c r="H79" s="175">
        <v>91907</v>
      </c>
      <c r="I79" s="206" t="s">
        <v>581</v>
      </c>
      <c r="J79" s="265">
        <v>91.2</v>
      </c>
      <c r="K79" s="194">
        <v>100.25</v>
      </c>
    </row>
    <row r="80" spans="8:11" x14ac:dyDescent="0.25">
      <c r="H80" s="175">
        <v>93061</v>
      </c>
      <c r="I80" s="206" t="s">
        <v>582</v>
      </c>
      <c r="J80" s="265">
        <v>48</v>
      </c>
      <c r="K80" s="194">
        <v>51.25</v>
      </c>
    </row>
    <row r="81" spans="8:11" x14ac:dyDescent="0.25">
      <c r="H81" s="175">
        <v>93455</v>
      </c>
      <c r="I81" s="206" t="s">
        <v>583</v>
      </c>
      <c r="J81" s="265">
        <v>175</v>
      </c>
      <c r="K81" s="194">
        <v>192.5</v>
      </c>
    </row>
    <row r="82" spans="8:11" x14ac:dyDescent="0.25">
      <c r="H82" s="175">
        <v>95643</v>
      </c>
      <c r="I82" s="206" t="s">
        <v>584</v>
      </c>
      <c r="J82" s="265">
        <v>270</v>
      </c>
      <c r="K82" s="194">
        <v>297</v>
      </c>
    </row>
    <row r="83" spans="8:11" x14ac:dyDescent="0.25">
      <c r="H83" s="175">
        <v>97849</v>
      </c>
      <c r="I83" s="206" t="s">
        <v>585</v>
      </c>
      <c r="J83" s="265">
        <v>75</v>
      </c>
      <c r="K83" s="194">
        <v>82.5</v>
      </c>
    </row>
  </sheetData>
  <dataValidations disablePrompts="1" count="1">
    <dataValidation type="list" allowBlank="1" showInputMessage="1" showErrorMessage="1" sqref="B2:B8">
      <formula1>$J$1:$K$1</formula1>
    </dataValidation>
  </dataValidations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78">
    <tabColor rgb="FF002060"/>
  </sheetPr>
  <dimension ref="A1:I27"/>
  <sheetViews>
    <sheetView showGridLines="0" workbookViewId="0">
      <selection activeCell="A2" sqref="A2"/>
    </sheetView>
  </sheetViews>
  <sheetFormatPr defaultRowHeight="15" x14ac:dyDescent="0.25"/>
  <cols>
    <col min="1" max="1" width="14.85546875" bestFit="1" customWidth="1"/>
    <col min="2" max="2" width="12.5703125" bestFit="1" customWidth="1"/>
    <col min="3" max="3" width="5.7109375" bestFit="1" customWidth="1"/>
    <col min="4" max="4" width="18.28515625" bestFit="1" customWidth="1"/>
    <col min="6" max="6" width="15.28515625" bestFit="1" customWidth="1"/>
    <col min="7" max="7" width="10" bestFit="1" customWidth="1"/>
    <col min="8" max="8" width="11.85546875" bestFit="1" customWidth="1"/>
    <col min="9" max="9" width="15.7109375" bestFit="1" customWidth="1"/>
  </cols>
  <sheetData>
    <row r="1" spans="1:9" ht="15.75" thickBot="1" x14ac:dyDescent="0.3">
      <c r="A1" s="321" t="s">
        <v>1868</v>
      </c>
      <c r="B1" s="183" t="s">
        <v>1869</v>
      </c>
      <c r="C1" s="183" t="s">
        <v>390</v>
      </c>
      <c r="D1" s="183" t="s">
        <v>80</v>
      </c>
      <c r="F1" s="171" t="s">
        <v>1869</v>
      </c>
      <c r="G1" s="172" t="s">
        <v>390</v>
      </c>
      <c r="H1" s="322" t="s">
        <v>1868</v>
      </c>
      <c r="I1" s="172" t="s">
        <v>80</v>
      </c>
    </row>
    <row r="2" spans="1:9" ht="16.5" thickTop="1" thickBot="1" x14ac:dyDescent="0.3">
      <c r="A2" s="606"/>
      <c r="B2" s="604">
        <v>229792333</v>
      </c>
      <c r="C2" s="268" t="s">
        <v>1870</v>
      </c>
      <c r="D2" s="268" t="s">
        <v>190</v>
      </c>
      <c r="F2" s="269">
        <v>263625766</v>
      </c>
      <c r="G2" s="201" t="s">
        <v>1871</v>
      </c>
      <c r="H2" s="609"/>
      <c r="I2" s="173"/>
    </row>
    <row r="3" spans="1:9" ht="15.75" thickTop="1" x14ac:dyDescent="0.25">
      <c r="A3" s="607"/>
      <c r="B3" s="605">
        <v>229792333</v>
      </c>
      <c r="C3" s="270" t="s">
        <v>1871</v>
      </c>
      <c r="D3" s="270" t="s">
        <v>192</v>
      </c>
    </row>
    <row r="4" spans="1:9" x14ac:dyDescent="0.25">
      <c r="A4" s="607"/>
      <c r="B4" s="605">
        <v>229792333</v>
      </c>
      <c r="C4" s="270" t="s">
        <v>1872</v>
      </c>
      <c r="D4" s="270" t="s">
        <v>174</v>
      </c>
    </row>
    <row r="5" spans="1:9" x14ac:dyDescent="0.25">
      <c r="A5" s="607"/>
      <c r="B5" s="605">
        <v>263625766</v>
      </c>
      <c r="C5" s="270" t="s">
        <v>1870</v>
      </c>
      <c r="D5" s="270" t="s">
        <v>175</v>
      </c>
    </row>
    <row r="6" spans="1:9" x14ac:dyDescent="0.25">
      <c r="A6" s="607"/>
      <c r="B6" s="605">
        <v>263625766</v>
      </c>
      <c r="C6" s="270" t="s">
        <v>1871</v>
      </c>
      <c r="D6" s="270" t="s">
        <v>173</v>
      </c>
    </row>
    <row r="7" spans="1:9" x14ac:dyDescent="0.25">
      <c r="A7" s="607"/>
      <c r="B7" s="605">
        <v>263625766</v>
      </c>
      <c r="C7" s="270" t="s">
        <v>1872</v>
      </c>
      <c r="D7" s="270" t="s">
        <v>116</v>
      </c>
    </row>
    <row r="8" spans="1:9" x14ac:dyDescent="0.25">
      <c r="A8" s="607"/>
      <c r="B8" s="605">
        <v>416389637</v>
      </c>
      <c r="C8" s="270" t="s">
        <v>1870</v>
      </c>
      <c r="D8" s="270" t="s">
        <v>193</v>
      </c>
    </row>
    <row r="9" spans="1:9" x14ac:dyDescent="0.25">
      <c r="A9" s="607"/>
      <c r="B9" s="605">
        <v>416389637</v>
      </c>
      <c r="C9" s="270" t="s">
        <v>1871</v>
      </c>
      <c r="D9" s="270" t="s">
        <v>120</v>
      </c>
    </row>
    <row r="10" spans="1:9" x14ac:dyDescent="0.25">
      <c r="A10" s="607"/>
      <c r="B10" s="605">
        <v>416389637</v>
      </c>
      <c r="C10" s="270" t="s">
        <v>1872</v>
      </c>
      <c r="D10" s="270" t="s">
        <v>195</v>
      </c>
    </row>
    <row r="11" spans="1:9" x14ac:dyDescent="0.25">
      <c r="A11" s="607"/>
      <c r="B11" s="605">
        <v>440913260</v>
      </c>
      <c r="C11" s="270" t="s">
        <v>1870</v>
      </c>
      <c r="D11" s="270" t="s">
        <v>124</v>
      </c>
    </row>
    <row r="12" spans="1:9" x14ac:dyDescent="0.25">
      <c r="A12" s="607"/>
      <c r="B12" s="605">
        <v>440913260</v>
      </c>
      <c r="C12" s="270" t="s">
        <v>1871</v>
      </c>
      <c r="D12" s="270" t="s">
        <v>196</v>
      </c>
    </row>
    <row r="13" spans="1:9" x14ac:dyDescent="0.25">
      <c r="A13" s="607"/>
      <c r="B13" s="605">
        <v>440913260</v>
      </c>
      <c r="C13" s="270" t="s">
        <v>1872</v>
      </c>
      <c r="D13" s="270" t="s">
        <v>170</v>
      </c>
    </row>
    <row r="14" spans="1:9" x14ac:dyDescent="0.25">
      <c r="A14" s="607"/>
      <c r="B14" s="605">
        <v>515589489</v>
      </c>
      <c r="C14" s="270" t="s">
        <v>1870</v>
      </c>
      <c r="D14" s="270" t="s">
        <v>168</v>
      </c>
    </row>
    <row r="15" spans="1:9" x14ac:dyDescent="0.25">
      <c r="A15" s="607"/>
      <c r="B15" s="605">
        <v>515589489</v>
      </c>
      <c r="C15" s="270" t="s">
        <v>1871</v>
      </c>
      <c r="D15" s="270" t="s">
        <v>119</v>
      </c>
    </row>
    <row r="16" spans="1:9" x14ac:dyDescent="0.25">
      <c r="A16" s="607"/>
      <c r="B16" s="605">
        <v>515589489</v>
      </c>
      <c r="C16" s="270" t="s">
        <v>1872</v>
      </c>
      <c r="D16" s="270" t="s">
        <v>169</v>
      </c>
    </row>
    <row r="17" spans="1:4" x14ac:dyDescent="0.25">
      <c r="A17" s="607"/>
      <c r="B17" s="605">
        <v>563738176</v>
      </c>
      <c r="C17" s="270" t="s">
        <v>1870</v>
      </c>
      <c r="D17" s="270" t="s">
        <v>197</v>
      </c>
    </row>
    <row r="18" spans="1:4" x14ac:dyDescent="0.25">
      <c r="A18" s="607"/>
      <c r="B18" s="605">
        <v>563738176</v>
      </c>
      <c r="C18" s="270" t="s">
        <v>1871</v>
      </c>
      <c r="D18" s="270" t="s">
        <v>118</v>
      </c>
    </row>
    <row r="19" spans="1:4" x14ac:dyDescent="0.25">
      <c r="A19" s="607"/>
      <c r="B19" s="605">
        <v>563738176</v>
      </c>
      <c r="C19" s="270" t="s">
        <v>1872</v>
      </c>
      <c r="D19" s="270" t="s">
        <v>171</v>
      </c>
    </row>
    <row r="20" spans="1:4" x14ac:dyDescent="0.25">
      <c r="A20" s="607"/>
      <c r="B20" s="605">
        <v>644784875</v>
      </c>
      <c r="C20" s="270" t="s">
        <v>1870</v>
      </c>
      <c r="D20" s="271" t="s">
        <v>121</v>
      </c>
    </row>
    <row r="21" spans="1:4" x14ac:dyDescent="0.25">
      <c r="A21" s="607"/>
      <c r="B21" s="605">
        <v>644784875</v>
      </c>
      <c r="C21" s="270" t="s">
        <v>1871</v>
      </c>
      <c r="D21" s="271" t="s">
        <v>117</v>
      </c>
    </row>
    <row r="22" spans="1:4" x14ac:dyDescent="0.25">
      <c r="A22" s="607"/>
      <c r="B22" s="605">
        <v>644784875</v>
      </c>
      <c r="C22" s="270" t="s">
        <v>1872</v>
      </c>
      <c r="D22" s="271" t="s">
        <v>172</v>
      </c>
    </row>
    <row r="23" spans="1:4" x14ac:dyDescent="0.25">
      <c r="A23" s="607"/>
      <c r="B23" s="605">
        <v>883321016</v>
      </c>
      <c r="C23" s="270" t="s">
        <v>1870</v>
      </c>
      <c r="D23" s="271" t="s">
        <v>198</v>
      </c>
    </row>
    <row r="24" spans="1:4" x14ac:dyDescent="0.25">
      <c r="A24" s="607"/>
      <c r="B24" s="605">
        <v>883321016</v>
      </c>
      <c r="C24" s="270" t="s">
        <v>1871</v>
      </c>
      <c r="D24" s="271" t="s">
        <v>122</v>
      </c>
    </row>
    <row r="25" spans="1:4" x14ac:dyDescent="0.25">
      <c r="A25" s="607"/>
      <c r="B25" s="605">
        <v>883321016</v>
      </c>
      <c r="C25" s="270" t="s">
        <v>1872</v>
      </c>
      <c r="D25" s="271" t="s">
        <v>123</v>
      </c>
    </row>
    <row r="26" spans="1:4" ht="15.75" thickBot="1" x14ac:dyDescent="0.3">
      <c r="A26" s="608"/>
      <c r="B26" s="605">
        <v>883321016</v>
      </c>
      <c r="C26" s="270" t="s">
        <v>1873</v>
      </c>
      <c r="D26" s="271" t="s">
        <v>199</v>
      </c>
    </row>
    <row r="27" spans="1:4" ht="15.75" thickTop="1" x14ac:dyDescent="0.25"/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79">
    <tabColor theme="9" tint="-0.249977111117893"/>
  </sheetPr>
  <dimension ref="A1:I22"/>
  <sheetViews>
    <sheetView showGridLines="0" workbookViewId="0">
      <selection activeCell="C2" sqref="C2"/>
    </sheetView>
  </sheetViews>
  <sheetFormatPr defaultRowHeight="15" x14ac:dyDescent="0.25"/>
  <cols>
    <col min="1" max="1" width="15.28515625" bestFit="1" customWidth="1"/>
    <col min="2" max="2" width="8.5703125" bestFit="1" customWidth="1"/>
    <col min="3" max="3" width="10.28515625" bestFit="1" customWidth="1"/>
    <col min="4" max="4" width="13.7109375" bestFit="1" customWidth="1"/>
    <col min="5" max="5" width="13.28515625" bestFit="1" customWidth="1"/>
    <col min="6" max="6" width="9.5703125" customWidth="1"/>
    <col min="7" max="7" width="15.28515625" bestFit="1" customWidth="1"/>
    <col min="8" max="8" width="7.7109375" bestFit="1" customWidth="1"/>
    <col min="9" max="9" width="7.85546875" bestFit="1" customWidth="1"/>
  </cols>
  <sheetData>
    <row r="1" spans="1:9" ht="15.75" thickBot="1" x14ac:dyDescent="0.3">
      <c r="A1" t="s">
        <v>22</v>
      </c>
      <c r="B1" t="s">
        <v>1852</v>
      </c>
      <c r="C1" t="s">
        <v>23</v>
      </c>
      <c r="D1" t="s">
        <v>10</v>
      </c>
      <c r="E1" t="s">
        <v>129</v>
      </c>
      <c r="G1" s="171" t="s">
        <v>22</v>
      </c>
      <c r="H1" s="172" t="s">
        <v>1853</v>
      </c>
      <c r="I1" s="172" t="s">
        <v>1854</v>
      </c>
    </row>
    <row r="2" spans="1:9" ht="15.75" thickTop="1" x14ac:dyDescent="0.25">
      <c r="A2" s="110">
        <v>42371</v>
      </c>
      <c r="B2" s="157" t="s">
        <v>1853</v>
      </c>
      <c r="C2" s="135"/>
      <c r="D2">
        <v>862</v>
      </c>
      <c r="E2" s="133">
        <f>Tbl_Pesquisa_Cotação[[#This Row],[Quantidade]]*Tbl_Pesquisa_Cotação[[#This Row],[Cotação]]</f>
        <v>0</v>
      </c>
      <c r="G2" s="187">
        <v>42371</v>
      </c>
      <c r="H2" s="266">
        <v>62.54</v>
      </c>
      <c r="I2" s="266">
        <v>35.01</v>
      </c>
    </row>
    <row r="3" spans="1:9" x14ac:dyDescent="0.25">
      <c r="A3" s="110">
        <v>42372</v>
      </c>
      <c r="B3" s="157" t="s">
        <v>1853</v>
      </c>
      <c r="C3" s="136"/>
      <c r="D3">
        <v>745</v>
      </c>
      <c r="E3" s="133">
        <f>Tbl_Pesquisa_Cotação[[#This Row],[Quantidade]]*Tbl_Pesquisa_Cotação[[#This Row],[Cotação]]</f>
        <v>0</v>
      </c>
      <c r="G3" s="193">
        <v>42374</v>
      </c>
      <c r="H3" s="267">
        <v>56.15</v>
      </c>
      <c r="I3" s="267">
        <v>33.68</v>
      </c>
    </row>
    <row r="4" spans="1:9" x14ac:dyDescent="0.25">
      <c r="A4" s="110">
        <v>42373</v>
      </c>
      <c r="B4" s="157" t="s">
        <v>1853</v>
      </c>
      <c r="C4" s="136"/>
      <c r="D4">
        <v>409</v>
      </c>
      <c r="E4" s="133">
        <f>Tbl_Pesquisa_Cotação[[#This Row],[Quantidade]]*Tbl_Pesquisa_Cotação[[#This Row],[Cotação]]</f>
        <v>0</v>
      </c>
      <c r="G4" s="193">
        <v>42375</v>
      </c>
      <c r="H4" s="267">
        <v>56.25</v>
      </c>
      <c r="I4" s="267">
        <v>34.04</v>
      </c>
    </row>
    <row r="5" spans="1:9" x14ac:dyDescent="0.25">
      <c r="A5" s="110">
        <v>42374</v>
      </c>
      <c r="B5" s="157" t="s">
        <v>1853</v>
      </c>
      <c r="C5" s="136"/>
      <c r="D5">
        <v>498</v>
      </c>
      <c r="E5" s="133">
        <f>Tbl_Pesquisa_Cotação[[#This Row],[Quantidade]]*Tbl_Pesquisa_Cotação[[#This Row],[Cotação]]</f>
        <v>0</v>
      </c>
      <c r="G5" s="193">
        <v>42376</v>
      </c>
      <c r="H5" s="267">
        <v>56.64</v>
      </c>
      <c r="I5" s="267">
        <v>34.200000000000003</v>
      </c>
    </row>
    <row r="6" spans="1:9" x14ac:dyDescent="0.25">
      <c r="A6" s="110">
        <v>42385</v>
      </c>
      <c r="B6" s="157" t="s">
        <v>1854</v>
      </c>
      <c r="C6" s="136"/>
      <c r="D6">
        <v>839</v>
      </c>
      <c r="E6" s="133">
        <f>Tbl_Pesquisa_Cotação[[#This Row],[Quantidade]]*Tbl_Pesquisa_Cotação[[#This Row],[Cotação]]</f>
        <v>0</v>
      </c>
      <c r="G6" s="193">
        <v>42377</v>
      </c>
      <c r="H6" s="267">
        <v>56.89</v>
      </c>
      <c r="I6" s="267">
        <v>34.880000000000003</v>
      </c>
    </row>
    <row r="7" spans="1:9" x14ac:dyDescent="0.25">
      <c r="A7" s="110">
        <v>42386</v>
      </c>
      <c r="B7" s="157" t="s">
        <v>1854</v>
      </c>
      <c r="C7" s="136"/>
      <c r="D7">
        <v>482</v>
      </c>
      <c r="E7" s="133">
        <f>Tbl_Pesquisa_Cotação[[#This Row],[Quantidade]]*Tbl_Pesquisa_Cotação[[#This Row],[Cotação]]</f>
        <v>0</v>
      </c>
      <c r="G7" s="193">
        <v>42378</v>
      </c>
      <c r="H7" s="267">
        <v>57.46</v>
      </c>
      <c r="I7" s="267">
        <v>34.92</v>
      </c>
    </row>
    <row r="8" spans="1:9" x14ac:dyDescent="0.25">
      <c r="A8" s="110">
        <v>42387</v>
      </c>
      <c r="B8" s="157" t="s">
        <v>1854</v>
      </c>
      <c r="C8" s="136"/>
      <c r="D8">
        <v>453</v>
      </c>
      <c r="E8" s="133">
        <f>Tbl_Pesquisa_Cotação[[#This Row],[Quantidade]]*Tbl_Pesquisa_Cotação[[#This Row],[Cotação]]</f>
        <v>0</v>
      </c>
      <c r="G8" s="193">
        <v>42381</v>
      </c>
      <c r="H8" s="267">
        <v>57.74</v>
      </c>
      <c r="I8" s="267">
        <v>35.11</v>
      </c>
    </row>
    <row r="9" spans="1:9" ht="15.75" thickBot="1" x14ac:dyDescent="0.3">
      <c r="A9" s="110">
        <v>42388</v>
      </c>
      <c r="B9" s="157" t="s">
        <v>1854</v>
      </c>
      <c r="C9" s="137"/>
      <c r="D9">
        <v>379</v>
      </c>
      <c r="E9" s="133">
        <f>Tbl_Pesquisa_Cotação[[#This Row],[Quantidade]]*Tbl_Pesquisa_Cotação[[#This Row],[Cotação]]</f>
        <v>0</v>
      </c>
      <c r="G9" s="193">
        <v>42382</v>
      </c>
      <c r="H9" s="267">
        <v>60.37</v>
      </c>
      <c r="I9" s="267">
        <v>35.39</v>
      </c>
    </row>
    <row r="10" spans="1:9" ht="15.75" thickTop="1" x14ac:dyDescent="0.25">
      <c r="G10" s="193">
        <v>42383</v>
      </c>
      <c r="H10" s="267">
        <v>61.22</v>
      </c>
      <c r="I10" s="267">
        <v>35.729999999999997</v>
      </c>
    </row>
    <row r="11" spans="1:9" x14ac:dyDescent="0.25">
      <c r="G11" s="193">
        <v>42384</v>
      </c>
      <c r="H11" s="267">
        <v>62.62</v>
      </c>
      <c r="I11" s="267">
        <v>36.36</v>
      </c>
    </row>
    <row r="12" spans="1:9" x14ac:dyDescent="0.25">
      <c r="G12" s="193">
        <v>42385</v>
      </c>
      <c r="H12" s="267">
        <v>63.56</v>
      </c>
      <c r="I12" s="267">
        <v>37.19</v>
      </c>
    </row>
    <row r="13" spans="1:9" x14ac:dyDescent="0.25">
      <c r="G13" s="193">
        <v>42388</v>
      </c>
      <c r="H13" s="267">
        <v>63.68</v>
      </c>
      <c r="I13" s="267">
        <v>38.130000000000003</v>
      </c>
    </row>
    <row r="14" spans="1:9" x14ac:dyDescent="0.25">
      <c r="G14" s="193">
        <v>42389</v>
      </c>
      <c r="H14" s="267">
        <v>63.71</v>
      </c>
      <c r="I14" s="267">
        <v>38.229999999999997</v>
      </c>
    </row>
    <row r="15" spans="1:9" x14ac:dyDescent="0.25">
      <c r="G15" s="193">
        <v>42390</v>
      </c>
      <c r="H15" s="267">
        <v>64.37</v>
      </c>
      <c r="I15" s="267">
        <v>38.42</v>
      </c>
    </row>
    <row r="16" spans="1:9" x14ac:dyDescent="0.25">
      <c r="G16" s="193">
        <v>42391</v>
      </c>
      <c r="H16" s="267">
        <v>64.44</v>
      </c>
      <c r="I16" s="267">
        <v>39.799999999999997</v>
      </c>
    </row>
    <row r="17" spans="7:9" x14ac:dyDescent="0.25">
      <c r="G17" s="193">
        <v>42392</v>
      </c>
      <c r="H17" s="267">
        <v>64.510000000000005</v>
      </c>
      <c r="I17" s="267">
        <v>40.72</v>
      </c>
    </row>
    <row r="18" spans="7:9" x14ac:dyDescent="0.25">
      <c r="G18" s="193">
        <v>42395</v>
      </c>
      <c r="H18" s="267">
        <v>64.930000000000007</v>
      </c>
      <c r="I18" s="267">
        <v>40.92</v>
      </c>
    </row>
    <row r="19" spans="7:9" x14ac:dyDescent="0.25">
      <c r="G19" s="193">
        <v>42396</v>
      </c>
      <c r="H19" s="267">
        <v>65.42</v>
      </c>
      <c r="I19" s="267">
        <v>42.21</v>
      </c>
    </row>
    <row r="20" spans="7:9" x14ac:dyDescent="0.25">
      <c r="G20" s="193">
        <v>42397</v>
      </c>
      <c r="H20" s="267">
        <v>66.03</v>
      </c>
      <c r="I20" s="267">
        <v>42.61</v>
      </c>
    </row>
    <row r="21" spans="7:9" x14ac:dyDescent="0.25">
      <c r="G21" s="193">
        <v>42398</v>
      </c>
      <c r="H21" s="267">
        <v>66.05</v>
      </c>
      <c r="I21" s="267">
        <v>43.18</v>
      </c>
    </row>
    <row r="22" spans="7:9" x14ac:dyDescent="0.25">
      <c r="G22" s="193">
        <v>42399</v>
      </c>
      <c r="H22" s="267">
        <v>66.28</v>
      </c>
      <c r="I22" s="267">
        <v>44.04</v>
      </c>
    </row>
  </sheetData>
  <dataValidations count="1">
    <dataValidation type="list" allowBlank="1" showInputMessage="1" showErrorMessage="1" sqref="B2:B9">
      <formula1>$H$1:$I$1</formula1>
    </dataValidation>
  </dataValidations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80">
    <tabColor theme="9" tint="-0.249977111117893"/>
  </sheetPr>
  <dimension ref="A1:G12"/>
  <sheetViews>
    <sheetView showGridLines="0" workbookViewId="0">
      <selection activeCell="C2" sqref="C2"/>
    </sheetView>
  </sheetViews>
  <sheetFormatPr defaultRowHeight="15" x14ac:dyDescent="0.25"/>
  <cols>
    <col min="1" max="1" width="14.28515625" bestFit="1" customWidth="1"/>
    <col min="2" max="2" width="16" customWidth="1"/>
    <col min="3" max="3" width="26" customWidth="1"/>
    <col min="4" max="4" width="2.7109375" customWidth="1"/>
    <col min="5" max="5" width="19" bestFit="1" customWidth="1"/>
    <col min="6" max="6" width="12" customWidth="1"/>
    <col min="7" max="7" width="13" customWidth="1"/>
    <col min="8" max="8" width="2.7109375" customWidth="1"/>
  </cols>
  <sheetData>
    <row r="1" spans="1:7" ht="15.75" thickBot="1" x14ac:dyDescent="0.3">
      <c r="A1" t="s">
        <v>146</v>
      </c>
      <c r="B1" t="s">
        <v>1855</v>
      </c>
      <c r="C1" t="s">
        <v>127</v>
      </c>
      <c r="E1" s="182" t="s">
        <v>146</v>
      </c>
      <c r="F1" s="183" t="s">
        <v>1856</v>
      </c>
      <c r="G1" s="183" t="s">
        <v>1857</v>
      </c>
    </row>
    <row r="2" spans="1:7" ht="15.75" thickTop="1" x14ac:dyDescent="0.25">
      <c r="A2" t="s">
        <v>1858</v>
      </c>
      <c r="B2" t="s">
        <v>1856</v>
      </c>
      <c r="C2" s="138"/>
      <c r="E2" s="173" t="s">
        <v>1858</v>
      </c>
      <c r="F2" s="266">
        <v>8982.44</v>
      </c>
      <c r="G2" s="266">
        <v>8731.0300000000007</v>
      </c>
    </row>
    <row r="3" spans="1:7" x14ac:dyDescent="0.25">
      <c r="A3" t="s">
        <v>1859</v>
      </c>
      <c r="B3" t="s">
        <v>1857</v>
      </c>
      <c r="C3" s="139"/>
      <c r="E3" s="175" t="s">
        <v>1860</v>
      </c>
      <c r="F3" s="267">
        <v>1387.8</v>
      </c>
      <c r="G3" s="267">
        <v>1438.99</v>
      </c>
    </row>
    <row r="4" spans="1:7" x14ac:dyDescent="0.25">
      <c r="A4" t="s">
        <v>1861</v>
      </c>
      <c r="B4" t="s">
        <v>1857</v>
      </c>
      <c r="C4" s="139"/>
      <c r="E4" s="175" t="s">
        <v>1862</v>
      </c>
      <c r="F4" s="267">
        <v>3031.63</v>
      </c>
      <c r="G4" s="267">
        <v>4480.99</v>
      </c>
    </row>
    <row r="5" spans="1:7" ht="15.75" thickBot="1" x14ac:dyDescent="0.3">
      <c r="A5" t="s">
        <v>1860</v>
      </c>
      <c r="B5" t="s">
        <v>1856</v>
      </c>
      <c r="C5" s="140"/>
      <c r="E5" s="175" t="s">
        <v>1863</v>
      </c>
      <c r="F5" s="267">
        <v>3438.63</v>
      </c>
      <c r="G5" s="267">
        <v>2138.14</v>
      </c>
    </row>
    <row r="6" spans="1:7" ht="15.75" thickTop="1" x14ac:dyDescent="0.25">
      <c r="E6" s="175" t="s">
        <v>1859</v>
      </c>
      <c r="F6" s="267">
        <v>3604.38</v>
      </c>
      <c r="G6" s="267">
        <v>6974.83</v>
      </c>
    </row>
    <row r="7" spans="1:7" x14ac:dyDescent="0.25">
      <c r="E7" s="175" t="s">
        <v>1864</v>
      </c>
      <c r="F7" s="267">
        <v>2712.56</v>
      </c>
      <c r="G7" s="267">
        <v>1724.42</v>
      </c>
    </row>
    <row r="8" spans="1:7" x14ac:dyDescent="0.25">
      <c r="E8" s="175" t="s">
        <v>1865</v>
      </c>
      <c r="F8" s="267">
        <v>5884.22</v>
      </c>
      <c r="G8" s="267">
        <v>8882.74</v>
      </c>
    </row>
    <row r="9" spans="1:7" x14ac:dyDescent="0.25">
      <c r="E9" s="175" t="s">
        <v>1866</v>
      </c>
      <c r="F9" s="267">
        <v>6808.16</v>
      </c>
      <c r="G9" s="267">
        <v>7875.07</v>
      </c>
    </row>
    <row r="10" spans="1:7" x14ac:dyDescent="0.25">
      <c r="E10" s="175" t="s">
        <v>1867</v>
      </c>
      <c r="F10" s="267">
        <v>8390.2999999999993</v>
      </c>
      <c r="G10" s="267">
        <v>1419.59</v>
      </c>
    </row>
    <row r="11" spans="1:7" x14ac:dyDescent="0.25">
      <c r="E11" s="175" t="s">
        <v>1861</v>
      </c>
      <c r="F11" s="267">
        <v>3927.1</v>
      </c>
      <c r="G11" s="267">
        <v>7988.88</v>
      </c>
    </row>
    <row r="12" spans="1:7" x14ac:dyDescent="0.25">
      <c r="E12" s="175" t="s">
        <v>148</v>
      </c>
      <c r="F12" s="267">
        <v>2205.62</v>
      </c>
      <c r="G12" s="267">
        <v>8493.1200000000008</v>
      </c>
    </row>
  </sheetData>
  <dataValidations disablePrompts="1" count="1">
    <dataValidation type="list" allowBlank="1" showInputMessage="1" showErrorMessage="1" sqref="B2:B5">
      <formula1>$F$1:$G$1</formula1>
    </dataValidation>
  </dataValidations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81">
    <tabColor theme="9" tint="-0.249977111117893"/>
  </sheetPr>
  <dimension ref="A1:M20"/>
  <sheetViews>
    <sheetView showGridLines="0" workbookViewId="0">
      <selection activeCell="A2" sqref="A2"/>
    </sheetView>
  </sheetViews>
  <sheetFormatPr defaultRowHeight="15" x14ac:dyDescent="0.25"/>
  <cols>
    <col min="1" max="1" width="14.5703125" bestFit="1" customWidth="1"/>
    <col min="2" max="2" width="11.28515625" customWidth="1"/>
    <col min="3" max="3" width="12" customWidth="1"/>
    <col min="4" max="4" width="10" bestFit="1" customWidth="1"/>
    <col min="5" max="5" width="2.7109375" customWidth="1"/>
    <col min="6" max="6" width="12.140625" bestFit="1" customWidth="1"/>
    <col min="7" max="7" width="22" bestFit="1" customWidth="1"/>
    <col min="8" max="8" width="2.7109375" customWidth="1"/>
    <col min="9" max="9" width="11.140625" bestFit="1" customWidth="1"/>
    <col min="10" max="10" width="12.140625" bestFit="1" customWidth="1"/>
    <col min="11" max="11" width="13.42578125" bestFit="1" customWidth="1"/>
    <col min="12" max="12" width="24.140625" bestFit="1" customWidth="1"/>
    <col min="13" max="13" width="10.28515625" bestFit="1" customWidth="1"/>
  </cols>
  <sheetData>
    <row r="1" spans="1:13" ht="15.75" thickBot="1" x14ac:dyDescent="0.3">
      <c r="A1" s="171" t="s">
        <v>1868</v>
      </c>
      <c r="B1" s="172" t="s">
        <v>1874</v>
      </c>
      <c r="C1" s="172" t="s">
        <v>113</v>
      </c>
      <c r="D1" s="172" t="s">
        <v>498</v>
      </c>
      <c r="F1" s="171" t="s">
        <v>113</v>
      </c>
      <c r="G1" s="172" t="s">
        <v>80</v>
      </c>
      <c r="I1" t="s">
        <v>1874</v>
      </c>
      <c r="J1" t="s">
        <v>113</v>
      </c>
      <c r="K1" t="s">
        <v>80</v>
      </c>
      <c r="L1" t="s">
        <v>1868</v>
      </c>
      <c r="M1" t="s">
        <v>498</v>
      </c>
    </row>
    <row r="2" spans="1:13" ht="16.5" thickTop="1" thickBot="1" x14ac:dyDescent="0.3">
      <c r="A2" s="610"/>
      <c r="B2" s="173" t="s">
        <v>1877</v>
      </c>
      <c r="C2" s="201" t="s">
        <v>1876</v>
      </c>
      <c r="D2" s="189">
        <v>6552.44</v>
      </c>
      <c r="F2" s="272" t="s">
        <v>1876</v>
      </c>
      <c r="G2" s="201" t="s">
        <v>190</v>
      </c>
      <c r="I2" t="s">
        <v>1877</v>
      </c>
      <c r="J2" t="s">
        <v>1876</v>
      </c>
      <c r="K2" s="177"/>
      <c r="L2" s="245"/>
      <c r="M2" s="178"/>
    </row>
    <row r="3" spans="1:13" ht="15.75" thickTop="1" x14ac:dyDescent="0.25">
      <c r="A3" s="611"/>
      <c r="B3" s="175" t="s">
        <v>1877</v>
      </c>
      <c r="C3" s="205" t="s">
        <v>1878</v>
      </c>
      <c r="D3" s="195">
        <v>9224.3799999999992</v>
      </c>
      <c r="F3" s="273" t="s">
        <v>1878</v>
      </c>
      <c r="G3" s="205" t="s">
        <v>192</v>
      </c>
    </row>
    <row r="4" spans="1:13" x14ac:dyDescent="0.25">
      <c r="A4" s="611"/>
      <c r="B4" s="175" t="s">
        <v>1877</v>
      </c>
      <c r="C4" s="205" t="s">
        <v>1879</v>
      </c>
      <c r="D4" s="195">
        <v>5627.39</v>
      </c>
      <c r="F4" s="273" t="s">
        <v>1879</v>
      </c>
      <c r="G4" s="205" t="s">
        <v>174</v>
      </c>
    </row>
    <row r="5" spans="1:13" x14ac:dyDescent="0.25">
      <c r="A5" s="611"/>
      <c r="B5" s="175" t="s">
        <v>1877</v>
      </c>
      <c r="C5" s="205" t="s">
        <v>1880</v>
      </c>
      <c r="D5" s="195">
        <v>3755.5</v>
      </c>
      <c r="F5" s="273" t="s">
        <v>1880</v>
      </c>
      <c r="G5" s="205" t="s">
        <v>175</v>
      </c>
    </row>
    <row r="6" spans="1:13" x14ac:dyDescent="0.25">
      <c r="A6" s="611"/>
      <c r="B6" s="175" t="s">
        <v>1877</v>
      </c>
      <c r="C6" s="205" t="s">
        <v>1881</v>
      </c>
      <c r="D6" s="195">
        <v>6656.3</v>
      </c>
      <c r="F6" s="273" t="s">
        <v>1881</v>
      </c>
      <c r="G6" s="205" t="s">
        <v>173</v>
      </c>
    </row>
    <row r="7" spans="1:13" x14ac:dyDescent="0.25">
      <c r="A7" s="611"/>
      <c r="B7" s="175" t="s">
        <v>1877</v>
      </c>
      <c r="C7" s="205" t="s">
        <v>1882</v>
      </c>
      <c r="D7" s="195">
        <v>5845.18</v>
      </c>
      <c r="F7" s="273" t="s">
        <v>1882</v>
      </c>
      <c r="G7" s="205" t="s">
        <v>116</v>
      </c>
    </row>
    <row r="8" spans="1:13" x14ac:dyDescent="0.25">
      <c r="A8" s="611"/>
      <c r="B8" s="175" t="s">
        <v>1877</v>
      </c>
      <c r="C8" s="205" t="s">
        <v>1883</v>
      </c>
      <c r="D8" s="195">
        <v>5800</v>
      </c>
      <c r="F8" s="273" t="s">
        <v>1883</v>
      </c>
      <c r="G8" s="205" t="s">
        <v>193</v>
      </c>
    </row>
    <row r="9" spans="1:13" x14ac:dyDescent="0.25">
      <c r="A9" s="611"/>
      <c r="B9" s="175" t="s">
        <v>1877</v>
      </c>
      <c r="C9" s="205" t="s">
        <v>1884</v>
      </c>
      <c r="D9" s="195">
        <v>5563.54</v>
      </c>
      <c r="F9" s="273" t="s">
        <v>1884</v>
      </c>
      <c r="G9" s="205" t="s">
        <v>120</v>
      </c>
    </row>
    <row r="10" spans="1:13" x14ac:dyDescent="0.25">
      <c r="A10" s="611"/>
      <c r="B10" s="175" t="s">
        <v>1877</v>
      </c>
      <c r="C10" s="205" t="s">
        <v>1885</v>
      </c>
      <c r="D10" s="195">
        <v>4764.3900000000003</v>
      </c>
      <c r="F10" s="273" t="s">
        <v>1885</v>
      </c>
      <c r="G10" s="205" t="s">
        <v>195</v>
      </c>
    </row>
    <row r="11" spans="1:13" x14ac:dyDescent="0.25">
      <c r="A11" s="611"/>
      <c r="B11" s="175" t="s">
        <v>1875</v>
      </c>
      <c r="C11" s="205" t="s">
        <v>1876</v>
      </c>
      <c r="D11" s="195">
        <v>9552.93</v>
      </c>
    </row>
    <row r="12" spans="1:13" x14ac:dyDescent="0.25">
      <c r="A12" s="611"/>
      <c r="B12" s="175" t="s">
        <v>1875</v>
      </c>
      <c r="C12" s="205" t="s">
        <v>1878</v>
      </c>
      <c r="D12" s="195">
        <v>2442.4299999999998</v>
      </c>
    </row>
    <row r="13" spans="1:13" x14ac:dyDescent="0.25">
      <c r="A13" s="611"/>
      <c r="B13" s="175" t="s">
        <v>1875</v>
      </c>
      <c r="C13" s="205" t="s">
        <v>1879</v>
      </c>
      <c r="D13" s="195">
        <v>1751.54</v>
      </c>
    </row>
    <row r="14" spans="1:13" x14ac:dyDescent="0.25">
      <c r="A14" s="611"/>
      <c r="B14" s="175" t="s">
        <v>1875</v>
      </c>
      <c r="C14" s="205" t="s">
        <v>1880</v>
      </c>
      <c r="D14" s="195">
        <v>3086.13</v>
      </c>
    </row>
    <row r="15" spans="1:13" x14ac:dyDescent="0.25">
      <c r="A15" s="611"/>
      <c r="B15" s="175" t="s">
        <v>1875</v>
      </c>
      <c r="C15" s="205" t="s">
        <v>1881</v>
      </c>
      <c r="D15" s="195">
        <v>2929.14</v>
      </c>
    </row>
    <row r="16" spans="1:13" x14ac:dyDescent="0.25">
      <c r="A16" s="611"/>
      <c r="B16" s="175" t="s">
        <v>1875</v>
      </c>
      <c r="C16" s="205" t="s">
        <v>1882</v>
      </c>
      <c r="D16" s="195">
        <v>1708.42</v>
      </c>
    </row>
    <row r="17" spans="1:4" x14ac:dyDescent="0.25">
      <c r="A17" s="611"/>
      <c r="B17" s="175" t="s">
        <v>1875</v>
      </c>
      <c r="C17" s="205" t="s">
        <v>1883</v>
      </c>
      <c r="D17" s="195">
        <v>8583.2199999999993</v>
      </c>
    </row>
    <row r="18" spans="1:4" x14ac:dyDescent="0.25">
      <c r="A18" s="611"/>
      <c r="B18" s="175" t="s">
        <v>1875</v>
      </c>
      <c r="C18" s="205" t="s">
        <v>1884</v>
      </c>
      <c r="D18" s="195">
        <v>2735.48</v>
      </c>
    </row>
    <row r="19" spans="1:4" ht="15.75" thickBot="1" x14ac:dyDescent="0.3">
      <c r="A19" s="612"/>
      <c r="B19" s="175" t="s">
        <v>1875</v>
      </c>
      <c r="C19" s="205" t="s">
        <v>1885</v>
      </c>
      <c r="D19" s="195">
        <v>9802.2199999999993</v>
      </c>
    </row>
    <row r="20" spans="1:4" ht="15.75" thickTop="1" x14ac:dyDescent="0.25"/>
  </sheetData>
  <pageMargins left="0.511811024" right="0.511811024" top="0.78740157499999996" bottom="0.78740157499999996" header="0.31496062000000002" footer="0.31496062000000002"/>
  <drawing r:id="rId1"/>
  <tableParts count="3">
    <tablePart r:id="rId2"/>
    <tablePart r:id="rId3"/>
    <tablePart r:id="rId4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6">
    <tabColor theme="1"/>
  </sheetPr>
  <dimension ref="A1"/>
  <sheetViews>
    <sheetView showGridLines="0" showRowColHeaders="0" workbookViewId="0">
      <selection activeCell="R4" sqref="R4"/>
    </sheetView>
  </sheetViews>
  <sheetFormatPr defaultColWidth="9.140625" defaultRowHeight="15" customHeight="1" x14ac:dyDescent="0.25"/>
  <cols>
    <col min="1" max="20" width="9.140625" style="305" customWidth="1"/>
    <col min="21" max="16384" width="9.140625" style="305"/>
  </cols>
  <sheetData/>
  <pageMargins left="0.511811024" right="0.511811024" top="0.78740157499999996" bottom="0.78740157499999996" header="0.31496062000000002" footer="0.31496062000000002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82">
    <tabColor rgb="FFFFC000"/>
  </sheetPr>
  <dimension ref="A1"/>
  <sheetViews>
    <sheetView showGridLines="0" showRowColHeaders="0" workbookViewId="0"/>
  </sheetViews>
  <sheetFormatPr defaultColWidth="9.140625" defaultRowHeight="15" customHeight="1" x14ac:dyDescent="0.25"/>
  <cols>
    <col min="1" max="20" width="9.140625" style="306" customWidth="1"/>
    <col min="21" max="16384" width="9.140625" style="306"/>
  </cols>
  <sheetData/>
  <pageMargins left="0.511811024" right="0.511811024" top="0.78740157499999996" bottom="0.78740157499999996" header="0.31496062000000002" footer="0.31496062000000002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83">
    <tabColor rgb="FF002060"/>
  </sheetPr>
  <dimension ref="A1:D26"/>
  <sheetViews>
    <sheetView showGridLines="0" workbookViewId="0">
      <selection activeCell="C2" sqref="C2"/>
    </sheetView>
  </sheetViews>
  <sheetFormatPr defaultColWidth="25.42578125" defaultRowHeight="15" x14ac:dyDescent="0.25"/>
  <cols>
    <col min="1" max="1" width="15.5703125" bestFit="1" customWidth="1"/>
    <col min="2" max="2" width="27.28515625" bestFit="1" customWidth="1"/>
    <col min="3" max="3" width="28.85546875" customWidth="1"/>
  </cols>
  <sheetData>
    <row r="1" spans="1:4" ht="15.75" thickBot="1" x14ac:dyDescent="0.3">
      <c r="A1" s="182" t="s">
        <v>1890</v>
      </c>
      <c r="B1" s="183" t="s">
        <v>1886</v>
      </c>
      <c r="C1" s="183" t="s">
        <v>1887</v>
      </c>
      <c r="D1" s="182" t="s">
        <v>1888</v>
      </c>
    </row>
    <row r="2" spans="1:4" ht="15.75" thickTop="1" x14ac:dyDescent="0.25">
      <c r="A2" s="274" t="s">
        <v>1889</v>
      </c>
      <c r="B2" t="s">
        <v>1954</v>
      </c>
      <c r="C2" s="614"/>
      <c r="D2" s="77"/>
    </row>
    <row r="3" spans="1:4" x14ac:dyDescent="0.25">
      <c r="A3" s="275" t="s">
        <v>1889</v>
      </c>
      <c r="B3" t="s">
        <v>1953</v>
      </c>
      <c r="C3" s="613"/>
      <c r="D3" s="69"/>
    </row>
    <row r="4" spans="1:4" x14ac:dyDescent="0.25">
      <c r="A4" s="275" t="s">
        <v>1889</v>
      </c>
      <c r="B4" t="s">
        <v>1951</v>
      </c>
      <c r="C4" s="613"/>
      <c r="D4" s="69"/>
    </row>
    <row r="5" spans="1:4" x14ac:dyDescent="0.25">
      <c r="A5" s="275" t="s">
        <v>1889</v>
      </c>
      <c r="B5" t="s">
        <v>1952</v>
      </c>
      <c r="C5" s="613"/>
      <c r="D5" s="69"/>
    </row>
    <row r="6" spans="1:4" x14ac:dyDescent="0.25">
      <c r="A6" s="275" t="s">
        <v>1889</v>
      </c>
      <c r="B6" t="s">
        <v>1957</v>
      </c>
      <c r="C6" s="613"/>
      <c r="D6" s="69"/>
    </row>
    <row r="7" spans="1:4" ht="15.75" x14ac:dyDescent="0.25">
      <c r="A7" s="275" t="s">
        <v>1889</v>
      </c>
      <c r="B7" s="415" t="s">
        <v>2170</v>
      </c>
      <c r="C7" s="613"/>
      <c r="D7" s="69"/>
    </row>
    <row r="8" spans="1:4" ht="16.5" thickBot="1" x14ac:dyDescent="0.3">
      <c r="A8" s="275" t="s">
        <v>1889</v>
      </c>
      <c r="B8" s="415" t="s">
        <v>2171</v>
      </c>
      <c r="C8" s="615"/>
      <c r="D8" s="71"/>
    </row>
    <row r="9" spans="1:4" ht="15.75" thickTop="1" x14ac:dyDescent="0.25">
      <c r="A9" s="276"/>
      <c r="B9" s="277"/>
      <c r="C9" s="278"/>
    </row>
    <row r="10" spans="1:4" x14ac:dyDescent="0.25">
      <c r="A10" s="175"/>
      <c r="B10" s="205"/>
      <c r="C10" s="147"/>
    </row>
    <row r="11" spans="1:4" x14ac:dyDescent="0.25">
      <c r="A11" s="175"/>
      <c r="B11" s="205"/>
      <c r="C11" s="147"/>
    </row>
    <row r="12" spans="1:4" x14ac:dyDescent="0.25">
      <c r="A12" s="175"/>
      <c r="B12" s="205"/>
      <c r="C12" s="147"/>
    </row>
    <row r="13" spans="1:4" x14ac:dyDescent="0.25">
      <c r="A13" s="175"/>
      <c r="B13" s="205"/>
      <c r="C13" s="147"/>
    </row>
    <row r="14" spans="1:4" x14ac:dyDescent="0.25">
      <c r="A14" s="175"/>
      <c r="B14" s="205"/>
      <c r="C14" s="147"/>
    </row>
    <row r="15" spans="1:4" x14ac:dyDescent="0.25">
      <c r="A15" s="175"/>
      <c r="B15" s="205"/>
      <c r="C15" s="147"/>
    </row>
    <row r="16" spans="1:4" x14ac:dyDescent="0.25">
      <c r="A16" s="175"/>
      <c r="B16" s="205"/>
      <c r="C16" s="147"/>
    </row>
    <row r="17" spans="1:3" x14ac:dyDescent="0.25">
      <c r="A17" s="175"/>
      <c r="B17" s="205"/>
      <c r="C17" s="147"/>
    </row>
    <row r="18" spans="1:3" x14ac:dyDescent="0.25">
      <c r="A18" s="175"/>
      <c r="B18" s="205"/>
      <c r="C18" s="147"/>
    </row>
    <row r="19" spans="1:3" x14ac:dyDescent="0.25">
      <c r="A19" s="175"/>
      <c r="B19" s="205"/>
      <c r="C19" s="147"/>
    </row>
    <row r="20" spans="1:3" x14ac:dyDescent="0.25">
      <c r="A20" s="175"/>
      <c r="B20" s="205"/>
      <c r="C20" s="147"/>
    </row>
    <row r="21" spans="1:3" x14ac:dyDescent="0.25">
      <c r="A21" s="175"/>
      <c r="B21" s="205"/>
      <c r="C21" s="147"/>
    </row>
    <row r="22" spans="1:3" x14ac:dyDescent="0.25">
      <c r="A22" s="175"/>
      <c r="B22" s="205"/>
      <c r="C22" s="147"/>
    </row>
    <row r="23" spans="1:3" x14ac:dyDescent="0.25">
      <c r="A23" s="175"/>
      <c r="B23" s="205"/>
      <c r="C23" s="147"/>
    </row>
    <row r="24" spans="1:3" x14ac:dyDescent="0.25">
      <c r="A24" s="175"/>
      <c r="B24" s="205"/>
      <c r="C24" s="147"/>
    </row>
    <row r="25" spans="1:3" x14ac:dyDescent="0.25">
      <c r="A25" s="175"/>
      <c r="B25" s="205"/>
      <c r="C25" s="147"/>
    </row>
    <row r="26" spans="1:3" x14ac:dyDescent="0.25">
      <c r="A26" s="175"/>
      <c r="B26" s="205"/>
      <c r="C26" s="147"/>
    </row>
  </sheetData>
  <pageMargins left="0.511811024" right="0.511811024" top="0.78740157499999996" bottom="0.78740157499999996" header="0.31496062000000002" footer="0.31496062000000002"/>
  <drawing r:id="rId1"/>
  <legacyDrawing r:id="rId2"/>
  <tableParts count="1">
    <tablePart r:id="rId3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84">
    <tabColor rgb="FF002060"/>
  </sheetPr>
  <dimension ref="A1:E20"/>
  <sheetViews>
    <sheetView showGridLines="0" workbookViewId="0">
      <selection activeCell="D14" sqref="D14"/>
    </sheetView>
  </sheetViews>
  <sheetFormatPr defaultRowHeight="15" x14ac:dyDescent="0.25"/>
  <cols>
    <col min="1" max="1" width="33.140625" bestFit="1" customWidth="1"/>
    <col min="2" max="2" width="15.85546875" customWidth="1"/>
    <col min="3" max="3" width="16.28515625" customWidth="1"/>
    <col min="4" max="4" width="24" customWidth="1"/>
    <col min="5" max="5" width="17.140625" customWidth="1"/>
  </cols>
  <sheetData>
    <row r="1" spans="1:5" ht="30.75" thickBot="1" x14ac:dyDescent="0.3">
      <c r="A1" s="280" t="s">
        <v>1891</v>
      </c>
      <c r="B1" s="287" t="s">
        <v>1911</v>
      </c>
      <c r="C1" s="285" t="s">
        <v>1901</v>
      </c>
      <c r="D1" s="285" t="s">
        <v>1902</v>
      </c>
      <c r="E1" s="285" t="s">
        <v>1910</v>
      </c>
    </row>
    <row r="2" spans="1:5" ht="15.75" thickTop="1" x14ac:dyDescent="0.25">
      <c r="A2" s="279" t="s">
        <v>1892</v>
      </c>
      <c r="B2" s="279">
        <v>5</v>
      </c>
      <c r="C2" s="79"/>
      <c r="D2" s="78"/>
      <c r="E2" s="77"/>
    </row>
    <row r="3" spans="1:5" x14ac:dyDescent="0.25">
      <c r="A3" s="279" t="s">
        <v>1893</v>
      </c>
      <c r="B3" s="279">
        <v>5</v>
      </c>
      <c r="C3" s="118"/>
      <c r="D3" s="68"/>
      <c r="E3" s="69"/>
    </row>
    <row r="4" spans="1:5" x14ac:dyDescent="0.25">
      <c r="A4" s="279" t="s">
        <v>1894</v>
      </c>
      <c r="B4" s="279">
        <v>5</v>
      </c>
      <c r="C4" s="118"/>
      <c r="D4" s="68"/>
      <c r="E4" s="69"/>
    </row>
    <row r="5" spans="1:5" x14ac:dyDescent="0.25">
      <c r="A5" s="279" t="s">
        <v>1895</v>
      </c>
      <c r="B5" s="279">
        <v>5</v>
      </c>
      <c r="C5" s="118"/>
      <c r="D5" s="68"/>
      <c r="E5" s="69"/>
    </row>
    <row r="6" spans="1:5" x14ac:dyDescent="0.25">
      <c r="A6" s="279" t="s">
        <v>1896</v>
      </c>
      <c r="B6" s="279">
        <v>5</v>
      </c>
      <c r="C6" s="118"/>
      <c r="D6" s="68"/>
      <c r="E6" s="69"/>
    </row>
    <row r="7" spans="1:5" x14ac:dyDescent="0.25">
      <c r="A7" s="279" t="s">
        <v>1897</v>
      </c>
      <c r="B7" s="279">
        <v>5</v>
      </c>
      <c r="C7" s="118"/>
      <c r="D7" s="68"/>
      <c r="E7" s="69"/>
    </row>
    <row r="8" spans="1:5" x14ac:dyDescent="0.25">
      <c r="A8" s="279" t="s">
        <v>1898</v>
      </c>
      <c r="B8" s="279">
        <v>5</v>
      </c>
      <c r="C8" s="118"/>
      <c r="D8" s="68"/>
      <c r="E8" s="69"/>
    </row>
    <row r="9" spans="1:5" x14ac:dyDescent="0.25">
      <c r="A9" s="279" t="s">
        <v>1899</v>
      </c>
      <c r="B9" s="279">
        <v>5</v>
      </c>
      <c r="C9" s="118"/>
      <c r="D9" s="68"/>
      <c r="E9" s="69"/>
    </row>
    <row r="10" spans="1:5" ht="15.75" thickBot="1" x14ac:dyDescent="0.3">
      <c r="A10" s="279" t="s">
        <v>1900</v>
      </c>
      <c r="B10" s="279">
        <v>5</v>
      </c>
      <c r="C10" s="70"/>
      <c r="D10" s="42"/>
      <c r="E10" s="71"/>
    </row>
    <row r="11" spans="1:5" ht="15.75" thickTop="1" x14ac:dyDescent="0.25"/>
    <row r="13" spans="1:5" ht="48.75" customHeight="1" thickBot="1" x14ac:dyDescent="0.3">
      <c r="A13" s="283" t="s">
        <v>1891</v>
      </c>
      <c r="B13" s="284" t="s">
        <v>1904</v>
      </c>
      <c r="C13" s="284" t="s">
        <v>1905</v>
      </c>
      <c r="D13" s="285" t="s">
        <v>1903</v>
      </c>
    </row>
    <row r="14" spans="1:5" ht="16.5" thickTop="1" thickBot="1" x14ac:dyDescent="0.3">
      <c r="A14" s="281" t="s">
        <v>1892</v>
      </c>
      <c r="B14" s="282">
        <v>5</v>
      </c>
      <c r="C14" s="68">
        <v>7</v>
      </c>
      <c r="D14" s="135"/>
    </row>
    <row r="15" spans="1:5" ht="15.75" thickBot="1" x14ac:dyDescent="0.3">
      <c r="A15" s="281" t="s">
        <v>1893</v>
      </c>
      <c r="B15" s="282">
        <v>5</v>
      </c>
      <c r="C15" s="68">
        <v>7</v>
      </c>
      <c r="D15" s="136"/>
    </row>
    <row r="16" spans="1:5" ht="15.75" thickBot="1" x14ac:dyDescent="0.3">
      <c r="A16" s="281" t="s">
        <v>1894</v>
      </c>
      <c r="B16" s="282">
        <v>5</v>
      </c>
      <c r="C16" s="68">
        <v>7</v>
      </c>
      <c r="D16" s="136"/>
    </row>
    <row r="17" spans="1:4" ht="15.75" thickBot="1" x14ac:dyDescent="0.3">
      <c r="A17" s="281" t="s">
        <v>1895</v>
      </c>
      <c r="B17" s="282">
        <v>5</v>
      </c>
      <c r="C17" s="68">
        <v>7</v>
      </c>
      <c r="D17" s="136"/>
    </row>
    <row r="18" spans="1:4" ht="15.75" thickBot="1" x14ac:dyDescent="0.3">
      <c r="A18" s="281" t="s">
        <v>1896</v>
      </c>
      <c r="B18" s="282">
        <v>5</v>
      </c>
      <c r="C18" s="68">
        <v>7</v>
      </c>
      <c r="D18" s="136"/>
    </row>
    <row r="19" spans="1:4" ht="15.75" thickBot="1" x14ac:dyDescent="0.3">
      <c r="A19" s="286" t="s">
        <v>1897</v>
      </c>
      <c r="B19" s="282">
        <v>5</v>
      </c>
      <c r="C19" s="68">
        <v>7</v>
      </c>
      <c r="D19" s="137"/>
    </row>
    <row r="20" spans="1:4" ht="15.75" thickTop="1" x14ac:dyDescent="0.25"/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85">
    <tabColor rgb="FF002060"/>
  </sheetPr>
  <dimension ref="A1:D27"/>
  <sheetViews>
    <sheetView showGridLines="0" workbookViewId="0">
      <selection activeCell="D2" sqref="D2"/>
    </sheetView>
  </sheetViews>
  <sheetFormatPr defaultRowHeight="15" x14ac:dyDescent="0.25"/>
  <cols>
    <col min="1" max="1" width="17.28515625" style="208" bestFit="1" customWidth="1"/>
    <col min="2" max="2" width="7.85546875" style="208" bestFit="1" customWidth="1"/>
    <col min="3" max="3" width="9.28515625" style="208" bestFit="1" customWidth="1"/>
    <col min="4" max="4" width="28.28515625" style="208" customWidth="1"/>
    <col min="5" max="16384" width="9.140625" style="208"/>
  </cols>
  <sheetData>
    <row r="1" spans="1:4" ht="15.75" thickBot="1" x14ac:dyDescent="0.3">
      <c r="A1" s="182" t="s">
        <v>1886</v>
      </c>
      <c r="B1" s="183" t="s">
        <v>1907</v>
      </c>
      <c r="C1" s="183" t="s">
        <v>1908</v>
      </c>
      <c r="D1" s="183" t="s">
        <v>181</v>
      </c>
    </row>
    <row r="2" spans="1:4" ht="15.75" thickTop="1" x14ac:dyDescent="0.25">
      <c r="A2" s="173" t="s">
        <v>190</v>
      </c>
      <c r="B2" s="201" t="s">
        <v>1889</v>
      </c>
      <c r="C2" s="201" t="s">
        <v>1909</v>
      </c>
      <c r="D2" s="598"/>
    </row>
    <row r="3" spans="1:4" x14ac:dyDescent="0.25">
      <c r="A3" s="175" t="s">
        <v>192</v>
      </c>
      <c r="B3" s="205" t="s">
        <v>1889</v>
      </c>
      <c r="C3" s="205" t="s">
        <v>1909</v>
      </c>
      <c r="D3" s="599"/>
    </row>
    <row r="4" spans="1:4" x14ac:dyDescent="0.25">
      <c r="A4" s="175" t="s">
        <v>174</v>
      </c>
      <c r="B4" s="205" t="s">
        <v>1889</v>
      </c>
      <c r="C4" s="205" t="s">
        <v>1909</v>
      </c>
      <c r="D4" s="599"/>
    </row>
    <row r="5" spans="1:4" x14ac:dyDescent="0.25">
      <c r="A5" s="175" t="s">
        <v>175</v>
      </c>
      <c r="B5" s="205" t="s">
        <v>1889</v>
      </c>
      <c r="C5" s="205" t="s">
        <v>1909</v>
      </c>
      <c r="D5" s="599"/>
    </row>
    <row r="6" spans="1:4" x14ac:dyDescent="0.25">
      <c r="A6" s="175" t="s">
        <v>173</v>
      </c>
      <c r="B6" s="205" t="s">
        <v>1889</v>
      </c>
      <c r="C6" s="205" t="s">
        <v>1909</v>
      </c>
      <c r="D6" s="599"/>
    </row>
    <row r="7" spans="1:4" x14ac:dyDescent="0.25">
      <c r="A7" s="175" t="s">
        <v>116</v>
      </c>
      <c r="B7" s="205" t="s">
        <v>1889</v>
      </c>
      <c r="C7" s="205" t="s">
        <v>1909</v>
      </c>
      <c r="D7" s="599"/>
    </row>
    <row r="8" spans="1:4" x14ac:dyDescent="0.25">
      <c r="A8" s="175" t="s">
        <v>193</v>
      </c>
      <c r="B8" s="205" t="s">
        <v>1889</v>
      </c>
      <c r="C8" s="205" t="s">
        <v>1909</v>
      </c>
      <c r="D8" s="599"/>
    </row>
    <row r="9" spans="1:4" x14ac:dyDescent="0.25">
      <c r="A9" s="175" t="s">
        <v>120</v>
      </c>
      <c r="B9" s="205" t="s">
        <v>1889</v>
      </c>
      <c r="C9" s="205" t="s">
        <v>1909</v>
      </c>
      <c r="D9" s="599"/>
    </row>
    <row r="10" spans="1:4" x14ac:dyDescent="0.25">
      <c r="A10" s="175" t="s">
        <v>195</v>
      </c>
      <c r="B10" s="205" t="s">
        <v>1889</v>
      </c>
      <c r="C10" s="205" t="s">
        <v>1909</v>
      </c>
      <c r="D10" s="599"/>
    </row>
    <row r="11" spans="1:4" x14ac:dyDescent="0.25">
      <c r="A11" s="175" t="s">
        <v>124</v>
      </c>
      <c r="B11" s="205" t="s">
        <v>1889</v>
      </c>
      <c r="C11" s="205" t="s">
        <v>1909</v>
      </c>
      <c r="D11" s="599"/>
    </row>
    <row r="12" spans="1:4" x14ac:dyDescent="0.25">
      <c r="A12" s="175" t="s">
        <v>196</v>
      </c>
      <c r="B12" s="205" t="s">
        <v>1889</v>
      </c>
      <c r="C12" s="205" t="s">
        <v>1909</v>
      </c>
      <c r="D12" s="599"/>
    </row>
    <row r="13" spans="1:4" x14ac:dyDescent="0.25">
      <c r="A13" s="175" t="s">
        <v>170</v>
      </c>
      <c r="B13" s="205" t="s">
        <v>1889</v>
      </c>
      <c r="C13" s="205" t="s">
        <v>1909</v>
      </c>
      <c r="D13" s="599"/>
    </row>
    <row r="14" spans="1:4" x14ac:dyDescent="0.25">
      <c r="A14" s="175" t="s">
        <v>168</v>
      </c>
      <c r="B14" s="205" t="s">
        <v>1889</v>
      </c>
      <c r="C14" s="205" t="s">
        <v>1909</v>
      </c>
      <c r="D14" s="599"/>
    </row>
    <row r="15" spans="1:4" x14ac:dyDescent="0.25">
      <c r="A15" s="175" t="s">
        <v>119</v>
      </c>
      <c r="B15" s="205" t="s">
        <v>1889</v>
      </c>
      <c r="C15" s="205" t="s">
        <v>1909</v>
      </c>
      <c r="D15" s="599"/>
    </row>
    <row r="16" spans="1:4" x14ac:dyDescent="0.25">
      <c r="A16" s="175" t="s">
        <v>169</v>
      </c>
      <c r="B16" s="205" t="s">
        <v>1889</v>
      </c>
      <c r="C16" s="205" t="s">
        <v>1909</v>
      </c>
      <c r="D16" s="599"/>
    </row>
    <row r="17" spans="1:4" x14ac:dyDescent="0.25">
      <c r="A17" s="175" t="s">
        <v>197</v>
      </c>
      <c r="B17" s="205" t="s">
        <v>1889</v>
      </c>
      <c r="C17" s="205" t="s">
        <v>1909</v>
      </c>
      <c r="D17" s="599"/>
    </row>
    <row r="18" spans="1:4" x14ac:dyDescent="0.25">
      <c r="A18" s="175" t="s">
        <v>118</v>
      </c>
      <c r="B18" s="205" t="s">
        <v>1889</v>
      </c>
      <c r="C18" s="205" t="s">
        <v>1909</v>
      </c>
      <c r="D18" s="599"/>
    </row>
    <row r="19" spans="1:4" x14ac:dyDescent="0.25">
      <c r="A19" s="175" t="s">
        <v>171</v>
      </c>
      <c r="B19" s="205" t="s">
        <v>1889</v>
      </c>
      <c r="C19" s="205" t="s">
        <v>1909</v>
      </c>
      <c r="D19" s="599"/>
    </row>
    <row r="20" spans="1:4" x14ac:dyDescent="0.25">
      <c r="A20" s="175" t="s">
        <v>121</v>
      </c>
      <c r="B20" s="205" t="s">
        <v>1889</v>
      </c>
      <c r="C20" s="205" t="s">
        <v>1909</v>
      </c>
      <c r="D20" s="599"/>
    </row>
    <row r="21" spans="1:4" x14ac:dyDescent="0.25">
      <c r="A21" s="175" t="s">
        <v>117</v>
      </c>
      <c r="B21" s="205" t="s">
        <v>1889</v>
      </c>
      <c r="C21" s="205" t="s">
        <v>1909</v>
      </c>
      <c r="D21" s="599"/>
    </row>
    <row r="22" spans="1:4" x14ac:dyDescent="0.25">
      <c r="A22" s="175" t="s">
        <v>172</v>
      </c>
      <c r="B22" s="205" t="s">
        <v>1889</v>
      </c>
      <c r="C22" s="205" t="s">
        <v>1909</v>
      </c>
      <c r="D22" s="599"/>
    </row>
    <row r="23" spans="1:4" x14ac:dyDescent="0.25">
      <c r="A23" s="175" t="s">
        <v>198</v>
      </c>
      <c r="B23" s="205" t="s">
        <v>1889</v>
      </c>
      <c r="C23" s="205" t="s">
        <v>1909</v>
      </c>
      <c r="D23" s="599"/>
    </row>
    <row r="24" spans="1:4" x14ac:dyDescent="0.25">
      <c r="A24" s="175" t="s">
        <v>122</v>
      </c>
      <c r="B24" s="205" t="s">
        <v>1889</v>
      </c>
      <c r="C24" s="205" t="s">
        <v>1909</v>
      </c>
      <c r="D24" s="599"/>
    </row>
    <row r="25" spans="1:4" x14ac:dyDescent="0.25">
      <c r="A25" s="175" t="s">
        <v>123</v>
      </c>
      <c r="B25" s="205" t="s">
        <v>1889</v>
      </c>
      <c r="C25" s="205" t="s">
        <v>1909</v>
      </c>
      <c r="D25" s="599"/>
    </row>
    <row r="26" spans="1:4" ht="15.75" thickBot="1" x14ac:dyDescent="0.3">
      <c r="A26" s="175" t="s">
        <v>199</v>
      </c>
      <c r="B26" s="205" t="s">
        <v>1889</v>
      </c>
      <c r="C26" s="205" t="s">
        <v>1909</v>
      </c>
      <c r="D26" s="600"/>
    </row>
    <row r="27" spans="1:4" ht="15.75" thickTop="1" x14ac:dyDescent="0.25"/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86">
    <tabColor rgb="FF002060"/>
  </sheetPr>
  <dimension ref="A1:C30"/>
  <sheetViews>
    <sheetView showGridLines="0" workbookViewId="0">
      <selection activeCell="C2" sqref="C2"/>
    </sheetView>
  </sheetViews>
  <sheetFormatPr defaultRowHeight="15" x14ac:dyDescent="0.25"/>
  <cols>
    <col min="1" max="1" width="16.140625" bestFit="1" customWidth="1"/>
    <col min="2" max="2" width="36.85546875" customWidth="1"/>
    <col min="3" max="3" width="18.7109375" customWidth="1"/>
  </cols>
  <sheetData>
    <row r="1" spans="1:3" ht="15.75" thickBot="1" x14ac:dyDescent="0.3">
      <c r="A1" s="182" t="s">
        <v>127</v>
      </c>
      <c r="B1" s="183" t="s">
        <v>1912</v>
      </c>
      <c r="C1" s="183" t="s">
        <v>181</v>
      </c>
    </row>
    <row r="2" spans="1:3" ht="15.75" thickTop="1" x14ac:dyDescent="0.25">
      <c r="A2" s="288">
        <f ca="1">TODAY()</f>
        <v>42542</v>
      </c>
      <c r="B2" s="201" t="s">
        <v>83</v>
      </c>
      <c r="C2" s="598"/>
    </row>
    <row r="3" spans="1:3" x14ac:dyDescent="0.25">
      <c r="A3" s="289">
        <f t="shared" ref="A3:A11" ca="1" si="0">TODAY()</f>
        <v>42542</v>
      </c>
      <c r="B3" s="205" t="s">
        <v>84</v>
      </c>
      <c r="C3" s="599"/>
    </row>
    <row r="4" spans="1:3" x14ac:dyDescent="0.25">
      <c r="A4" s="290">
        <f t="shared" ca="1" si="0"/>
        <v>42542</v>
      </c>
      <c r="B4" s="290" t="s">
        <v>85</v>
      </c>
      <c r="C4" s="599"/>
    </row>
    <row r="5" spans="1:3" x14ac:dyDescent="0.25">
      <c r="A5" s="289">
        <f t="shared" ca="1" si="0"/>
        <v>42542</v>
      </c>
      <c r="B5" s="205" t="s">
        <v>86</v>
      </c>
      <c r="C5" s="599"/>
    </row>
    <row r="6" spans="1:3" x14ac:dyDescent="0.25">
      <c r="A6" s="290">
        <f t="shared" ca="1" si="0"/>
        <v>42542</v>
      </c>
      <c r="B6" s="205" t="s">
        <v>87</v>
      </c>
      <c r="C6" s="599"/>
    </row>
    <row r="7" spans="1:3" x14ac:dyDescent="0.25">
      <c r="A7" s="289">
        <f t="shared" ca="1" si="0"/>
        <v>42542</v>
      </c>
      <c r="B7" s="205" t="s">
        <v>88</v>
      </c>
      <c r="C7" s="599"/>
    </row>
    <row r="8" spans="1:3" x14ac:dyDescent="0.25">
      <c r="A8" s="290">
        <f t="shared" ca="1" si="0"/>
        <v>42542</v>
      </c>
      <c r="B8" s="205" t="s">
        <v>89</v>
      </c>
      <c r="C8" s="599"/>
    </row>
    <row r="9" spans="1:3" x14ac:dyDescent="0.25">
      <c r="A9" s="289">
        <f t="shared" ca="1" si="0"/>
        <v>42542</v>
      </c>
      <c r="B9" s="205" t="s">
        <v>90</v>
      </c>
      <c r="C9" s="599"/>
    </row>
    <row r="10" spans="1:3" x14ac:dyDescent="0.25">
      <c r="A10" s="290">
        <f t="shared" ca="1" si="0"/>
        <v>42542</v>
      </c>
      <c r="B10" s="205" t="s">
        <v>92</v>
      </c>
      <c r="C10" s="599"/>
    </row>
    <row r="11" spans="1:3" x14ac:dyDescent="0.25">
      <c r="A11" s="289">
        <f t="shared" ca="1" si="0"/>
        <v>42542</v>
      </c>
      <c r="B11" s="205" t="s">
        <v>93</v>
      </c>
      <c r="C11" s="599"/>
    </row>
    <row r="12" spans="1:3" x14ac:dyDescent="0.25">
      <c r="A12" s="291">
        <v>4.3090277777777776E-2</v>
      </c>
      <c r="B12" s="205" t="s">
        <v>94</v>
      </c>
      <c r="C12" s="599"/>
    </row>
    <row r="13" spans="1:3" x14ac:dyDescent="0.25">
      <c r="A13" s="291">
        <v>8.4756944444444399E-2</v>
      </c>
      <c r="B13" s="205" t="s">
        <v>95</v>
      </c>
      <c r="C13" s="599"/>
    </row>
    <row r="14" spans="1:3" x14ac:dyDescent="0.25">
      <c r="A14" s="291">
        <v>0.126423611111111</v>
      </c>
      <c r="B14" s="205" t="s">
        <v>107</v>
      </c>
      <c r="C14" s="599"/>
    </row>
    <row r="15" spans="1:3" x14ac:dyDescent="0.25">
      <c r="A15" s="291">
        <v>0.16809027777777799</v>
      </c>
      <c r="B15" s="205" t="s">
        <v>1913</v>
      </c>
      <c r="C15" s="599"/>
    </row>
    <row r="16" spans="1:3" x14ac:dyDescent="0.25">
      <c r="A16" s="291">
        <v>0.20975694444444401</v>
      </c>
      <c r="B16" s="205" t="s">
        <v>96</v>
      </c>
      <c r="C16" s="599"/>
    </row>
    <row r="17" spans="1:3" x14ac:dyDescent="0.25">
      <c r="A17" s="291">
        <v>0.251423611111111</v>
      </c>
      <c r="B17" s="205" t="s">
        <v>97</v>
      </c>
      <c r="C17" s="599"/>
    </row>
    <row r="18" spans="1:3" x14ac:dyDescent="0.25">
      <c r="A18" s="175">
        <v>12345678</v>
      </c>
      <c r="B18" s="205" t="s">
        <v>1914</v>
      </c>
      <c r="C18" s="599"/>
    </row>
    <row r="19" spans="1:3" x14ac:dyDescent="0.25">
      <c r="A19" s="292">
        <v>12341274125</v>
      </c>
      <c r="B19" s="205" t="s">
        <v>1915</v>
      </c>
      <c r="C19" s="599"/>
    </row>
    <row r="20" spans="1:3" x14ac:dyDescent="0.25">
      <c r="A20" s="292">
        <v>1155885588</v>
      </c>
      <c r="B20" s="205" t="s">
        <v>1916</v>
      </c>
      <c r="C20" s="599"/>
    </row>
    <row r="21" spans="1:3" x14ac:dyDescent="0.25">
      <c r="A21" s="292">
        <v>123123123000112</v>
      </c>
      <c r="B21" s="205" t="s">
        <v>1917</v>
      </c>
      <c r="C21" s="599"/>
    </row>
    <row r="22" spans="1:3" x14ac:dyDescent="0.25">
      <c r="A22" s="293">
        <v>11222.12</v>
      </c>
      <c r="B22" s="205" t="s">
        <v>1918</v>
      </c>
      <c r="C22" s="599"/>
    </row>
    <row r="23" spans="1:3" x14ac:dyDescent="0.25">
      <c r="A23" s="293">
        <v>-11222.12</v>
      </c>
      <c r="B23" s="205" t="s">
        <v>1918</v>
      </c>
      <c r="C23" s="599"/>
    </row>
    <row r="24" spans="1:3" x14ac:dyDescent="0.25">
      <c r="A24" s="293">
        <v>0</v>
      </c>
      <c r="B24" s="205" t="s">
        <v>1918</v>
      </c>
      <c r="C24" s="599"/>
    </row>
    <row r="25" spans="1:3" x14ac:dyDescent="0.25">
      <c r="A25" s="291" t="s">
        <v>148</v>
      </c>
      <c r="B25" s="205" t="s">
        <v>1918</v>
      </c>
      <c r="C25" s="599"/>
    </row>
    <row r="26" spans="1:3" x14ac:dyDescent="0.25">
      <c r="A26" s="293">
        <v>45</v>
      </c>
      <c r="B26" s="205" t="s">
        <v>1919</v>
      </c>
      <c r="C26" s="599"/>
    </row>
    <row r="27" spans="1:3" x14ac:dyDescent="0.25">
      <c r="A27" s="293">
        <v>2003</v>
      </c>
      <c r="B27" s="205" t="s">
        <v>1919</v>
      </c>
      <c r="C27" s="599"/>
    </row>
    <row r="28" spans="1:3" x14ac:dyDescent="0.25">
      <c r="A28" s="293">
        <v>1165206889</v>
      </c>
      <c r="B28" s="205" t="s">
        <v>1920</v>
      </c>
      <c r="C28" s="599"/>
    </row>
    <row r="29" spans="1:3" ht="15.75" thickBot="1" x14ac:dyDescent="0.3">
      <c r="A29" s="293">
        <v>43966640</v>
      </c>
      <c r="B29" s="205" t="s">
        <v>1920</v>
      </c>
      <c r="C29" s="600"/>
    </row>
    <row r="30" spans="1:3" ht="15.75" thickTop="1" x14ac:dyDescent="0.25"/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87">
    <tabColor theme="9" tint="-0.249977111117893"/>
  </sheetPr>
  <dimension ref="A1:G25"/>
  <sheetViews>
    <sheetView showGridLines="0" workbookViewId="0">
      <selection activeCell="B2" sqref="B2"/>
    </sheetView>
  </sheetViews>
  <sheetFormatPr defaultRowHeight="12.75" x14ac:dyDescent="0.2"/>
  <cols>
    <col min="1" max="1" width="23.42578125" style="295" customWidth="1"/>
    <col min="2" max="2" width="7.140625" style="295" bestFit="1" customWidth="1"/>
    <col min="3" max="3" width="3.85546875" style="295" bestFit="1" customWidth="1"/>
    <col min="4" max="4" width="14" style="295" bestFit="1" customWidth="1"/>
    <col min="5" max="5" width="15.140625" style="295" bestFit="1" customWidth="1"/>
    <col min="6" max="6" width="14" style="295" customWidth="1"/>
    <col min="7" max="7" width="49.85546875" style="295" bestFit="1" customWidth="1"/>
    <col min="8" max="16384" width="9.140625" style="295"/>
  </cols>
  <sheetData>
    <row r="1" spans="1:7" ht="13.5" thickBot="1" x14ac:dyDescent="0.25">
      <c r="A1" s="294" t="s">
        <v>1921</v>
      </c>
      <c r="B1" s="294" t="s">
        <v>1922</v>
      </c>
      <c r="C1" s="294" t="s">
        <v>390</v>
      </c>
      <c r="D1" s="294" t="s">
        <v>1855</v>
      </c>
      <c r="E1" s="332" t="s">
        <v>1958</v>
      </c>
      <c r="F1" s="332" t="s">
        <v>1959</v>
      </c>
      <c r="G1" s="332" t="s">
        <v>387</v>
      </c>
    </row>
    <row r="2" spans="1:7" ht="13.5" thickTop="1" x14ac:dyDescent="0.2">
      <c r="A2" s="297" t="s">
        <v>1923</v>
      </c>
      <c r="B2" s="333"/>
      <c r="C2" s="334"/>
      <c r="D2" s="334"/>
      <c r="E2" s="616">
        <v>42399</v>
      </c>
      <c r="F2" s="470"/>
      <c r="G2" s="498"/>
    </row>
    <row r="3" spans="1:7" x14ac:dyDescent="0.2">
      <c r="A3" s="297" t="s">
        <v>1924</v>
      </c>
      <c r="B3" s="335"/>
      <c r="C3" s="336"/>
      <c r="D3" s="336"/>
      <c r="E3" s="617">
        <v>42400</v>
      </c>
      <c r="F3" s="471"/>
      <c r="G3" s="499"/>
    </row>
    <row r="4" spans="1:7" x14ac:dyDescent="0.2">
      <c r="A4" s="297" t="s">
        <v>1925</v>
      </c>
      <c r="B4" s="335"/>
      <c r="C4" s="336"/>
      <c r="D4" s="336"/>
      <c r="E4" s="617">
        <v>42399</v>
      </c>
      <c r="F4" s="471"/>
      <c r="G4" s="499"/>
    </row>
    <row r="5" spans="1:7" x14ac:dyDescent="0.2">
      <c r="A5" s="297" t="s">
        <v>1926</v>
      </c>
      <c r="B5" s="335"/>
      <c r="C5" s="336"/>
      <c r="D5" s="336"/>
      <c r="E5" s="617">
        <v>42397</v>
      </c>
      <c r="F5" s="471"/>
      <c r="G5" s="499"/>
    </row>
    <row r="6" spans="1:7" x14ac:dyDescent="0.2">
      <c r="A6" s="297" t="s">
        <v>1927</v>
      </c>
      <c r="B6" s="335"/>
      <c r="C6" s="336"/>
      <c r="D6" s="336"/>
      <c r="E6" s="617">
        <v>42398</v>
      </c>
      <c r="F6" s="471"/>
      <c r="G6" s="499"/>
    </row>
    <row r="7" spans="1:7" x14ac:dyDescent="0.2">
      <c r="A7" s="297" t="s">
        <v>1928</v>
      </c>
      <c r="B7" s="335"/>
      <c r="C7" s="336"/>
      <c r="D7" s="336"/>
      <c r="E7" s="617">
        <v>42398</v>
      </c>
      <c r="F7" s="471"/>
      <c r="G7" s="499"/>
    </row>
    <row r="8" spans="1:7" x14ac:dyDescent="0.2">
      <c r="A8" s="297" t="s">
        <v>1929</v>
      </c>
      <c r="B8" s="335"/>
      <c r="C8" s="336"/>
      <c r="D8" s="336"/>
      <c r="E8" s="617">
        <v>42399</v>
      </c>
      <c r="F8" s="471"/>
      <c r="G8" s="499"/>
    </row>
    <row r="9" spans="1:7" ht="13.5" thickBot="1" x14ac:dyDescent="0.25">
      <c r="A9" s="297" t="s">
        <v>1930</v>
      </c>
      <c r="B9" s="337"/>
      <c r="C9" s="338"/>
      <c r="D9" s="338"/>
      <c r="E9" s="618">
        <v>42400</v>
      </c>
      <c r="F9" s="472"/>
      <c r="G9" s="500"/>
    </row>
    <row r="10" spans="1:7" ht="13.5" thickTop="1" x14ac:dyDescent="0.2">
      <c r="A10" s="297"/>
      <c r="B10" s="298"/>
      <c r="C10" s="298"/>
      <c r="D10" s="298"/>
      <c r="E10" s="298"/>
      <c r="F10" s="298"/>
      <c r="G10" s="298"/>
    </row>
    <row r="11" spans="1:7" x14ac:dyDescent="0.2">
      <c r="A11" s="297"/>
      <c r="B11" s="298"/>
      <c r="C11" s="298"/>
      <c r="D11" s="298"/>
      <c r="E11" s="298"/>
      <c r="F11" s="298"/>
      <c r="G11" s="298"/>
    </row>
    <row r="12" spans="1:7" x14ac:dyDescent="0.2">
      <c r="A12" s="297"/>
      <c r="B12" s="298"/>
      <c r="C12" s="298"/>
      <c r="D12" s="298"/>
      <c r="E12" s="298"/>
      <c r="F12" s="298"/>
      <c r="G12" s="298"/>
    </row>
    <row r="13" spans="1:7" x14ac:dyDescent="0.2">
      <c r="A13" s="297"/>
      <c r="B13" s="298"/>
      <c r="C13" s="298"/>
      <c r="D13" s="298"/>
      <c r="E13" s="298"/>
      <c r="F13" s="298"/>
      <c r="G13" s="298"/>
    </row>
    <row r="14" spans="1:7" x14ac:dyDescent="0.2">
      <c r="A14" s="297"/>
      <c r="B14" s="298"/>
      <c r="C14" s="298"/>
      <c r="D14" s="298"/>
      <c r="E14" s="298"/>
      <c r="F14" s="298"/>
      <c r="G14" s="298"/>
    </row>
    <row r="15" spans="1:7" x14ac:dyDescent="0.2">
      <c r="A15" s="297"/>
      <c r="B15" s="298"/>
      <c r="C15" s="298"/>
      <c r="D15" s="298"/>
      <c r="E15" s="298"/>
      <c r="F15" s="298"/>
      <c r="G15" s="298"/>
    </row>
    <row r="16" spans="1:7" x14ac:dyDescent="0.2">
      <c r="A16" s="297"/>
      <c r="B16" s="298"/>
      <c r="C16" s="298"/>
      <c r="D16" s="298"/>
      <c r="E16" s="298"/>
      <c r="F16" s="298"/>
      <c r="G16" s="298"/>
    </row>
    <row r="17" spans="1:7" x14ac:dyDescent="0.2">
      <c r="A17" s="297"/>
      <c r="B17" s="298"/>
      <c r="C17" s="298"/>
      <c r="D17" s="298"/>
      <c r="E17" s="298"/>
      <c r="F17" s="298"/>
      <c r="G17" s="298"/>
    </row>
    <row r="18" spans="1:7" x14ac:dyDescent="0.2">
      <c r="A18" s="297"/>
      <c r="B18" s="298"/>
      <c r="C18" s="298"/>
      <c r="D18" s="298"/>
      <c r="E18" s="298"/>
      <c r="F18" s="298"/>
      <c r="G18" s="298"/>
    </row>
    <row r="19" spans="1:7" x14ac:dyDescent="0.2">
      <c r="A19" s="297"/>
      <c r="B19" s="298"/>
      <c r="C19" s="298"/>
      <c r="D19" s="298"/>
      <c r="E19" s="298"/>
      <c r="F19" s="298"/>
      <c r="G19" s="298"/>
    </row>
    <row r="20" spans="1:7" x14ac:dyDescent="0.2">
      <c r="A20" s="297"/>
      <c r="B20" s="298"/>
      <c r="C20" s="298"/>
      <c r="D20" s="298"/>
      <c r="E20" s="298"/>
      <c r="F20" s="298"/>
      <c r="G20" s="298"/>
    </row>
    <row r="21" spans="1:7" x14ac:dyDescent="0.2">
      <c r="A21" s="297"/>
      <c r="B21" s="298"/>
      <c r="C21" s="298"/>
      <c r="D21" s="298"/>
      <c r="E21" s="298"/>
      <c r="F21" s="298"/>
      <c r="G21" s="298"/>
    </row>
    <row r="22" spans="1:7" x14ac:dyDescent="0.2">
      <c r="A22" s="297"/>
      <c r="B22" s="298"/>
      <c r="C22" s="298"/>
      <c r="D22" s="298"/>
      <c r="E22" s="298"/>
      <c r="F22" s="298"/>
      <c r="G22" s="298"/>
    </row>
    <row r="23" spans="1:7" x14ac:dyDescent="0.2">
      <c r="A23" s="297"/>
      <c r="B23" s="298"/>
      <c r="C23" s="298"/>
      <c r="D23" s="298"/>
      <c r="E23" s="298"/>
      <c r="F23" s="298"/>
      <c r="G23" s="298"/>
    </row>
    <row r="24" spans="1:7" x14ac:dyDescent="0.2">
      <c r="A24" s="297"/>
      <c r="B24" s="298"/>
      <c r="C24" s="298"/>
      <c r="D24" s="298"/>
      <c r="E24" s="298"/>
      <c r="F24" s="298"/>
      <c r="G24" s="298"/>
    </row>
    <row r="25" spans="1:7" x14ac:dyDescent="0.2">
      <c r="A25" s="297"/>
      <c r="B25" s="298"/>
      <c r="C25" s="298"/>
      <c r="D25" s="298"/>
      <c r="E25" s="298"/>
      <c r="F25" s="298"/>
      <c r="G25" s="298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88">
    <tabColor theme="9" tint="-0.249977111117893"/>
  </sheetPr>
  <dimension ref="A1:C20"/>
  <sheetViews>
    <sheetView showGridLines="0" workbookViewId="0">
      <selection activeCell="B2" sqref="B2"/>
    </sheetView>
  </sheetViews>
  <sheetFormatPr defaultRowHeight="12.75" x14ac:dyDescent="0.2"/>
  <cols>
    <col min="1" max="1" width="26.7109375" style="295" bestFit="1" customWidth="1"/>
    <col min="2" max="2" width="14" style="295" customWidth="1"/>
    <col min="3" max="3" width="22" style="295" bestFit="1" customWidth="1"/>
    <col min="4" max="16384" width="9.140625" style="295"/>
  </cols>
  <sheetData>
    <row r="1" spans="1:3" ht="13.5" thickBot="1" x14ac:dyDescent="0.25">
      <c r="A1" s="296" t="s">
        <v>1931</v>
      </c>
      <c r="B1" s="296" t="s">
        <v>79</v>
      </c>
      <c r="C1" s="296" t="s">
        <v>204</v>
      </c>
    </row>
    <row r="2" spans="1:3" ht="13.5" thickTop="1" x14ac:dyDescent="0.2">
      <c r="A2" s="295" t="s">
        <v>1932</v>
      </c>
      <c r="B2" s="299"/>
      <c r="C2" s="300"/>
    </row>
    <row r="3" spans="1:3" x14ac:dyDescent="0.2">
      <c r="A3" s="295" t="s">
        <v>1933</v>
      </c>
      <c r="B3" s="301"/>
      <c r="C3" s="302"/>
    </row>
    <row r="4" spans="1:3" x14ac:dyDescent="0.2">
      <c r="A4" s="295" t="s">
        <v>1934</v>
      </c>
      <c r="B4" s="301"/>
      <c r="C4" s="302"/>
    </row>
    <row r="5" spans="1:3" x14ac:dyDescent="0.2">
      <c r="A5" s="295" t="s">
        <v>1935</v>
      </c>
      <c r="B5" s="301"/>
      <c r="C5" s="302"/>
    </row>
    <row r="6" spans="1:3" x14ac:dyDescent="0.2">
      <c r="A6" s="295" t="s">
        <v>1936</v>
      </c>
      <c r="B6" s="301"/>
      <c r="C6" s="302"/>
    </row>
    <row r="7" spans="1:3" x14ac:dyDescent="0.2">
      <c r="A7" s="295" t="s">
        <v>1937</v>
      </c>
      <c r="B7" s="301"/>
      <c r="C7" s="302"/>
    </row>
    <row r="8" spans="1:3" x14ac:dyDescent="0.2">
      <c r="A8" s="295" t="s">
        <v>1938</v>
      </c>
      <c r="B8" s="301"/>
      <c r="C8" s="302"/>
    </row>
    <row r="9" spans="1:3" x14ac:dyDescent="0.2">
      <c r="A9" s="295" t="s">
        <v>1939</v>
      </c>
      <c r="B9" s="301"/>
      <c r="C9" s="302"/>
    </row>
    <row r="10" spans="1:3" x14ac:dyDescent="0.2">
      <c r="A10" s="295" t="s">
        <v>1940</v>
      </c>
      <c r="B10" s="301"/>
      <c r="C10" s="302"/>
    </row>
    <row r="11" spans="1:3" x14ac:dyDescent="0.2">
      <c r="A11" s="295" t="s">
        <v>1941</v>
      </c>
      <c r="B11" s="301"/>
      <c r="C11" s="302"/>
    </row>
    <row r="12" spans="1:3" x14ac:dyDescent="0.2">
      <c r="A12" s="295" t="s">
        <v>1942</v>
      </c>
      <c r="B12" s="301"/>
      <c r="C12" s="302"/>
    </row>
    <row r="13" spans="1:3" x14ac:dyDescent="0.2">
      <c r="A13" s="295" t="s">
        <v>1943</v>
      </c>
      <c r="B13" s="301"/>
      <c r="C13" s="302"/>
    </row>
    <row r="14" spans="1:3" x14ac:dyDescent="0.2">
      <c r="A14" s="295" t="s">
        <v>1944</v>
      </c>
      <c r="B14" s="301"/>
      <c r="C14" s="302"/>
    </row>
    <row r="15" spans="1:3" x14ac:dyDescent="0.2">
      <c r="A15" s="295" t="s">
        <v>1945</v>
      </c>
      <c r="B15" s="301"/>
      <c r="C15" s="302"/>
    </row>
    <row r="16" spans="1:3" x14ac:dyDescent="0.2">
      <c r="A16" s="295" t="s">
        <v>1946</v>
      </c>
      <c r="B16" s="301"/>
      <c r="C16" s="302"/>
    </row>
    <row r="17" spans="1:3" x14ac:dyDescent="0.2">
      <c r="A17" s="295" t="s">
        <v>1947</v>
      </c>
      <c r="B17" s="301"/>
      <c r="C17" s="302"/>
    </row>
    <row r="18" spans="1:3" x14ac:dyDescent="0.2">
      <c r="A18" s="295" t="s">
        <v>1948</v>
      </c>
      <c r="B18" s="301"/>
      <c r="C18" s="302"/>
    </row>
    <row r="19" spans="1:3" ht="13.5" thickBot="1" x14ac:dyDescent="0.25">
      <c r="A19" s="295" t="s">
        <v>1949</v>
      </c>
      <c r="B19" s="303"/>
      <c r="C19" s="304"/>
    </row>
    <row r="20" spans="1:3" ht="13.5" thickTop="1" x14ac:dyDescent="0.2"/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89">
    <tabColor rgb="FF002060"/>
  </sheetPr>
  <dimension ref="A1"/>
  <sheetViews>
    <sheetView showGridLines="0" showRowColHeaders="0" workbookViewId="0"/>
  </sheetViews>
  <sheetFormatPr defaultRowHeight="15" x14ac:dyDescent="0.25"/>
  <cols>
    <col min="1" max="16384" width="9.140625" style="305"/>
  </cols>
  <sheetData/>
  <pageMargins left="0.511811024" right="0.511811024" top="0.78740157499999996" bottom="0.78740157499999996" header="0.31496062000000002" footer="0.31496062000000002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90">
    <tabColor rgb="FFFFC000"/>
  </sheetPr>
  <dimension ref="A1"/>
  <sheetViews>
    <sheetView showGridLines="0" showRowColHeaders="0" workbookViewId="0"/>
  </sheetViews>
  <sheetFormatPr defaultRowHeight="15" x14ac:dyDescent="0.25"/>
  <cols>
    <col min="1" max="16384" width="9.140625" style="306"/>
  </cols>
  <sheetData/>
  <pageMargins left="0.511811024" right="0.511811024" top="0.78740157499999996" bottom="0.78740157499999996" header="0.31496062000000002" footer="0.31496062000000002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91">
    <tabColor rgb="FF002060"/>
  </sheetPr>
  <dimension ref="A1:G9"/>
  <sheetViews>
    <sheetView showGridLines="0" workbookViewId="0"/>
  </sheetViews>
  <sheetFormatPr defaultRowHeight="15" x14ac:dyDescent="0.25"/>
  <cols>
    <col min="1" max="1" width="4.7109375" bestFit="1" customWidth="1"/>
    <col min="2" max="2" width="14.42578125" bestFit="1" customWidth="1"/>
    <col min="3" max="3" width="13.28515625" bestFit="1" customWidth="1"/>
    <col min="4" max="4" width="14.28515625" bestFit="1" customWidth="1"/>
    <col min="5" max="5" width="14.42578125" bestFit="1" customWidth="1"/>
    <col min="6" max="7" width="13.28515625" bestFit="1" customWidth="1"/>
  </cols>
  <sheetData>
    <row r="1" spans="1:7" x14ac:dyDescent="0.25">
      <c r="A1" s="343" t="s">
        <v>1965</v>
      </c>
      <c r="B1" s="343" t="s">
        <v>1981</v>
      </c>
      <c r="C1" s="343" t="s">
        <v>1979</v>
      </c>
      <c r="D1" s="343" t="s">
        <v>1980</v>
      </c>
      <c r="E1" s="343" t="s">
        <v>1981</v>
      </c>
      <c r="F1" s="343" t="s">
        <v>1979</v>
      </c>
      <c r="G1" s="343" t="s">
        <v>1980</v>
      </c>
    </row>
    <row r="2" spans="1:7" x14ac:dyDescent="0.25">
      <c r="A2" s="482" t="s">
        <v>1967</v>
      </c>
      <c r="B2" s="483">
        <v>524627</v>
      </c>
      <c r="C2" s="483">
        <v>641432</v>
      </c>
      <c r="D2" s="483">
        <v>581929</v>
      </c>
      <c r="E2" s="483">
        <v>567380</v>
      </c>
      <c r="F2" s="483">
        <v>558735</v>
      </c>
      <c r="G2" s="483">
        <v>609261</v>
      </c>
    </row>
    <row r="3" spans="1:7" x14ac:dyDescent="0.25">
      <c r="A3" s="482" t="s">
        <v>1969</v>
      </c>
      <c r="B3" s="483"/>
      <c r="C3" s="483">
        <v>663796</v>
      </c>
      <c r="D3" s="483"/>
      <c r="E3" s="483">
        <v>680213</v>
      </c>
      <c r="F3" s="483">
        <v>608177</v>
      </c>
      <c r="G3" s="483">
        <v>568238</v>
      </c>
    </row>
    <row r="4" spans="1:7" x14ac:dyDescent="0.25">
      <c r="A4" s="482" t="s">
        <v>1972</v>
      </c>
      <c r="B4" s="483"/>
      <c r="C4" s="483">
        <v>574596</v>
      </c>
      <c r="D4" s="483">
        <v>503469</v>
      </c>
      <c r="E4" s="483">
        <v>655820</v>
      </c>
      <c r="F4" s="483">
        <v>555163</v>
      </c>
      <c r="G4" s="483"/>
    </row>
    <row r="5" spans="1:7" x14ac:dyDescent="0.25">
      <c r="A5" s="482" t="s">
        <v>1976</v>
      </c>
      <c r="B5" s="483">
        <v>568327</v>
      </c>
      <c r="C5" s="483">
        <v>547341</v>
      </c>
      <c r="D5" s="483">
        <v>571028</v>
      </c>
      <c r="E5" s="483"/>
      <c r="F5" s="483">
        <v>646263</v>
      </c>
      <c r="G5" s="483">
        <v>579978</v>
      </c>
    </row>
    <row r="6" spans="1:7" x14ac:dyDescent="0.25">
      <c r="A6" s="482" t="s">
        <v>1977</v>
      </c>
      <c r="B6" s="483">
        <v>677903</v>
      </c>
      <c r="C6" s="483">
        <v>644779</v>
      </c>
      <c r="D6" s="483"/>
      <c r="E6" s="483">
        <v>612510</v>
      </c>
      <c r="F6" s="483">
        <v>574101</v>
      </c>
      <c r="G6" s="483">
        <v>553753</v>
      </c>
    </row>
    <row r="7" spans="1:7" x14ac:dyDescent="0.25">
      <c r="A7" s="482" t="s">
        <v>1978</v>
      </c>
      <c r="B7" s="483">
        <v>681874</v>
      </c>
      <c r="C7" s="483">
        <v>545808</v>
      </c>
      <c r="D7" s="483">
        <v>534146</v>
      </c>
      <c r="E7" s="483">
        <v>570220</v>
      </c>
      <c r="F7" s="483"/>
      <c r="G7" s="483">
        <v>537546</v>
      </c>
    </row>
    <row r="8" spans="1:7" x14ac:dyDescent="0.25">
      <c r="A8" s="484" t="s">
        <v>1967</v>
      </c>
      <c r="B8" s="482"/>
      <c r="C8" s="482"/>
      <c r="D8" s="482"/>
      <c r="E8" s="483">
        <v>666604</v>
      </c>
      <c r="F8" s="483">
        <v>603471</v>
      </c>
      <c r="G8" s="483">
        <v>651780</v>
      </c>
    </row>
    <row r="9" spans="1:7" x14ac:dyDescent="0.25">
      <c r="A9" s="484" t="s">
        <v>1968</v>
      </c>
      <c r="B9" s="482"/>
      <c r="C9" s="482"/>
      <c r="D9" s="482"/>
      <c r="E9" s="483">
        <v>552007</v>
      </c>
      <c r="F9" s="483">
        <v>691392</v>
      </c>
      <c r="G9" s="483">
        <v>510922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92">
    <tabColor rgb="FF002060"/>
  </sheetPr>
  <dimension ref="A1:E9"/>
  <sheetViews>
    <sheetView showGridLines="0" workbookViewId="0">
      <selection activeCell="B3" sqref="B3"/>
    </sheetView>
  </sheetViews>
  <sheetFormatPr defaultRowHeight="15" x14ac:dyDescent="0.25"/>
  <cols>
    <col min="1" max="1" width="4.7109375" bestFit="1" customWidth="1"/>
    <col min="2" max="3" width="14.42578125" bestFit="1" customWidth="1"/>
    <col min="4" max="5" width="14.28515625" bestFit="1" customWidth="1"/>
  </cols>
  <sheetData>
    <row r="1" spans="1:5" x14ac:dyDescent="0.25">
      <c r="A1" s="343" t="s">
        <v>1965</v>
      </c>
      <c r="B1" s="343" t="s">
        <v>1966</v>
      </c>
      <c r="C1" s="343" t="s">
        <v>1981</v>
      </c>
      <c r="D1" s="343" t="s">
        <v>1980</v>
      </c>
      <c r="E1" s="343" t="s">
        <v>1979</v>
      </c>
    </row>
    <row r="2" spans="1:5" x14ac:dyDescent="0.25">
      <c r="A2" s="343" t="s">
        <v>1967</v>
      </c>
      <c r="B2" s="344">
        <v>3214657</v>
      </c>
      <c r="C2" s="344">
        <v>2516867</v>
      </c>
      <c r="D2" s="344">
        <v>2612945</v>
      </c>
      <c r="E2" s="344">
        <v>4602818</v>
      </c>
    </row>
    <row r="3" spans="1:5" x14ac:dyDescent="0.25">
      <c r="A3" s="343" t="s">
        <v>1968</v>
      </c>
      <c r="B3" s="344">
        <v>7637596</v>
      </c>
      <c r="C3" s="344"/>
      <c r="D3" s="344"/>
      <c r="E3" s="344">
        <v>4994595</v>
      </c>
    </row>
    <row r="4" spans="1:5" x14ac:dyDescent="0.25">
      <c r="A4" s="343" t="s">
        <v>1969</v>
      </c>
      <c r="B4" s="344">
        <v>3972885</v>
      </c>
      <c r="C4" s="344">
        <v>4062678</v>
      </c>
      <c r="D4" s="344">
        <v>7922945</v>
      </c>
      <c r="E4" s="344"/>
    </row>
    <row r="5" spans="1:5" x14ac:dyDescent="0.25">
      <c r="A5" s="343" t="s">
        <v>1971</v>
      </c>
      <c r="B5" s="344">
        <v>2228993</v>
      </c>
      <c r="C5" s="344">
        <v>7924899</v>
      </c>
      <c r="D5" s="344">
        <v>3540045</v>
      </c>
      <c r="E5" s="344"/>
    </row>
    <row r="6" spans="1:5" x14ac:dyDescent="0.25">
      <c r="A6" s="343" t="s">
        <v>1973</v>
      </c>
      <c r="B6" s="344">
        <v>6425787</v>
      </c>
      <c r="C6" s="344">
        <v>3884145</v>
      </c>
      <c r="D6" s="344">
        <v>3751501</v>
      </c>
      <c r="E6" s="344"/>
    </row>
    <row r="7" spans="1:5" x14ac:dyDescent="0.25">
      <c r="A7" s="343" t="s">
        <v>1974</v>
      </c>
      <c r="B7" s="344">
        <v>1257606</v>
      </c>
      <c r="C7" s="344"/>
      <c r="D7" s="344"/>
      <c r="E7" s="344">
        <v>3083936</v>
      </c>
    </row>
    <row r="8" spans="1:5" x14ac:dyDescent="0.25">
      <c r="A8" s="343" t="s">
        <v>1975</v>
      </c>
      <c r="B8" s="344">
        <v>8166528</v>
      </c>
      <c r="C8" s="344">
        <v>7855933</v>
      </c>
      <c r="D8" s="344"/>
      <c r="E8" s="344">
        <v>2391979</v>
      </c>
    </row>
    <row r="9" spans="1:5" x14ac:dyDescent="0.25">
      <c r="A9" s="343" t="s">
        <v>1976</v>
      </c>
      <c r="B9" s="344"/>
      <c r="C9" s="344">
        <v>1347094</v>
      </c>
      <c r="D9" s="344"/>
      <c r="E9" s="344">
        <v>5688422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5">
    <tabColor rgb="FF002060"/>
  </sheetPr>
  <dimension ref="A1:E7"/>
  <sheetViews>
    <sheetView workbookViewId="0">
      <selection activeCell="B2" sqref="B2"/>
    </sheetView>
  </sheetViews>
  <sheetFormatPr defaultRowHeight="15" x14ac:dyDescent="0.25"/>
  <cols>
    <col min="1" max="1" width="4.7109375" bestFit="1" customWidth="1"/>
    <col min="2" max="3" width="14.42578125" bestFit="1" customWidth="1"/>
    <col min="4" max="4" width="13.28515625" bestFit="1" customWidth="1"/>
    <col min="5" max="5" width="14.28515625" bestFit="1" customWidth="1"/>
  </cols>
  <sheetData>
    <row r="1" spans="1:5" x14ac:dyDescent="0.25">
      <c r="A1" s="343" t="s">
        <v>1965</v>
      </c>
      <c r="B1" s="343" t="s">
        <v>1966</v>
      </c>
      <c r="C1" s="343" t="s">
        <v>1981</v>
      </c>
      <c r="D1" s="343" t="s">
        <v>1979</v>
      </c>
      <c r="E1" s="343" t="s">
        <v>1980</v>
      </c>
    </row>
    <row r="2" spans="1:5" x14ac:dyDescent="0.25">
      <c r="A2" s="343" t="s">
        <v>1967</v>
      </c>
      <c r="B2" s="344">
        <v>4100625</v>
      </c>
      <c r="C2" s="344">
        <v>3982936</v>
      </c>
      <c r="D2" s="344">
        <v>2511964</v>
      </c>
      <c r="E2" s="344">
        <v>736863</v>
      </c>
    </row>
    <row r="3" spans="1:5" x14ac:dyDescent="0.25">
      <c r="A3" s="343" t="s">
        <v>1969</v>
      </c>
      <c r="B3" s="344">
        <v>17850625</v>
      </c>
      <c r="C3" s="344">
        <v>15005708</v>
      </c>
      <c r="D3" s="344"/>
      <c r="E3" s="344">
        <v>24355380</v>
      </c>
    </row>
    <row r="4" spans="1:5" x14ac:dyDescent="0.25">
      <c r="A4" s="343" t="s">
        <v>1972</v>
      </c>
      <c r="B4" s="344">
        <v>59969536</v>
      </c>
      <c r="C4" s="344">
        <v>41188199</v>
      </c>
      <c r="D4" s="344"/>
      <c r="E4" s="344">
        <v>9407732</v>
      </c>
    </row>
    <row r="5" spans="1:5" x14ac:dyDescent="0.25">
      <c r="A5" s="343" t="s">
        <v>1976</v>
      </c>
      <c r="B5" s="344">
        <v>28398241</v>
      </c>
      <c r="C5" s="344">
        <v>7285221</v>
      </c>
      <c r="D5" s="344">
        <v>2396765</v>
      </c>
      <c r="E5" s="344"/>
    </row>
    <row r="6" spans="1:5" x14ac:dyDescent="0.25">
      <c r="A6" s="343" t="s">
        <v>1977</v>
      </c>
      <c r="B6" s="344">
        <v>614656</v>
      </c>
      <c r="C6" s="344">
        <v>180827</v>
      </c>
      <c r="D6" s="344">
        <v>177986</v>
      </c>
      <c r="E6" s="344">
        <v>101943</v>
      </c>
    </row>
    <row r="7" spans="1:5" x14ac:dyDescent="0.25">
      <c r="A7" s="343" t="s">
        <v>1978</v>
      </c>
      <c r="B7" s="344">
        <v>1185921</v>
      </c>
      <c r="C7" s="344">
        <v>545651</v>
      </c>
      <c r="D7" s="344">
        <v>85178</v>
      </c>
      <c r="E7" s="344">
        <v>7235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93">
    <tabColor rgb="FF002060"/>
  </sheetPr>
  <dimension ref="A1"/>
  <sheetViews>
    <sheetView workbookViewId="0"/>
  </sheetViews>
  <sheetFormatPr defaultRowHeight="15" x14ac:dyDescent="0.25"/>
  <sheetData/>
  <dataConsolidate/>
  <pageMargins left="0.511811024" right="0.511811024" top="0.78740157499999996" bottom="0.78740157499999996" header="0.31496062000000002" footer="0.31496062000000002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94">
    <tabColor theme="9" tint="-0.249977111117893"/>
  </sheetPr>
  <dimension ref="A1"/>
  <sheetViews>
    <sheetView showGridLines="0" workbookViewId="0"/>
  </sheetViews>
  <sheetFormatPr defaultRowHeight="15" x14ac:dyDescent="0.25"/>
  <cols>
    <col min="1" max="1" width="19.7109375" bestFit="1" customWidth="1"/>
    <col min="8" max="8" width="19.7109375" bestFit="1" customWidth="1"/>
  </cols>
  <sheetData/>
  <dataConsolidate function="average" topLabels="1"/>
  <pageMargins left="0.511811024" right="0.511811024" top="0.78740157499999996" bottom="0.78740157499999996" header="0.31496062000000002" footer="0.31496062000000002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95">
    <tabColor theme="9" tint="-0.249977111117893"/>
  </sheetPr>
  <dimension ref="A1:B23"/>
  <sheetViews>
    <sheetView showGridLines="0" workbookViewId="0"/>
  </sheetViews>
  <sheetFormatPr defaultRowHeight="15" x14ac:dyDescent="0.25"/>
  <cols>
    <col min="1" max="1" width="18.42578125" bestFit="1" customWidth="1"/>
  </cols>
  <sheetData>
    <row r="1" spans="1:2" x14ac:dyDescent="0.25">
      <c r="A1" s="339" t="s">
        <v>146</v>
      </c>
      <c r="B1" s="340">
        <v>2013</v>
      </c>
    </row>
    <row r="2" spans="1:2" x14ac:dyDescent="0.25">
      <c r="A2" s="341" t="s">
        <v>150</v>
      </c>
      <c r="B2" s="342">
        <v>74</v>
      </c>
    </row>
    <row r="3" spans="1:2" x14ac:dyDescent="0.25">
      <c r="A3" s="341" t="s">
        <v>1960</v>
      </c>
      <c r="B3" s="342">
        <v>56</v>
      </c>
    </row>
    <row r="4" spans="1:2" x14ac:dyDescent="0.25">
      <c r="A4" s="341" t="s">
        <v>152</v>
      </c>
      <c r="B4" s="342">
        <v>70</v>
      </c>
    </row>
    <row r="5" spans="1:2" x14ac:dyDescent="0.25">
      <c r="A5" s="341" t="s">
        <v>148</v>
      </c>
      <c r="B5" s="342">
        <v>57</v>
      </c>
    </row>
    <row r="6" spans="1:2" x14ac:dyDescent="0.25">
      <c r="A6" s="341" t="s">
        <v>1961</v>
      </c>
      <c r="B6" s="342"/>
    </row>
    <row r="7" spans="1:2" x14ac:dyDescent="0.25">
      <c r="A7" s="341" t="s">
        <v>1962</v>
      </c>
      <c r="B7" s="342">
        <v>84</v>
      </c>
    </row>
    <row r="8" spans="1:2" x14ac:dyDescent="0.25">
      <c r="A8" s="341" t="s">
        <v>148</v>
      </c>
      <c r="B8" s="342">
        <v>83</v>
      </c>
    </row>
    <row r="9" spans="1:2" x14ac:dyDescent="0.25">
      <c r="A9" s="341" t="s">
        <v>148</v>
      </c>
      <c r="B9" s="342">
        <v>70.428571428571402</v>
      </c>
    </row>
    <row r="10" spans="1:2" x14ac:dyDescent="0.25">
      <c r="A10" s="341" t="s">
        <v>149</v>
      </c>
      <c r="B10" s="342">
        <v>71.892857142857096</v>
      </c>
    </row>
    <row r="11" spans="1:2" x14ac:dyDescent="0.25">
      <c r="A11" s="341" t="s">
        <v>150</v>
      </c>
      <c r="B11" s="342">
        <v>73.357142857142804</v>
      </c>
    </row>
    <row r="12" spans="1:2" x14ac:dyDescent="0.25">
      <c r="A12" s="341" t="s">
        <v>151</v>
      </c>
      <c r="B12" s="342">
        <v>74.821428571428498</v>
      </c>
    </row>
    <row r="13" spans="1:2" x14ac:dyDescent="0.25">
      <c r="A13" s="341" t="s">
        <v>152</v>
      </c>
      <c r="B13" s="342"/>
    </row>
    <row r="14" spans="1:2" x14ac:dyDescent="0.25">
      <c r="A14" s="341" t="s">
        <v>153</v>
      </c>
      <c r="B14" s="342">
        <v>77.75</v>
      </c>
    </row>
    <row r="15" spans="1:2" x14ac:dyDescent="0.25">
      <c r="A15" s="341" t="s">
        <v>154</v>
      </c>
      <c r="B15" s="342">
        <v>79.214285714285694</v>
      </c>
    </row>
    <row r="16" spans="1:2" x14ac:dyDescent="0.25">
      <c r="A16" s="341" t="s">
        <v>155</v>
      </c>
      <c r="B16" s="342">
        <v>80.678571428571402</v>
      </c>
    </row>
    <row r="17" spans="1:2" x14ac:dyDescent="0.25">
      <c r="A17" s="341" t="s">
        <v>156</v>
      </c>
      <c r="B17" s="342">
        <v>82.142857142857096</v>
      </c>
    </row>
    <row r="18" spans="1:2" x14ac:dyDescent="0.25">
      <c r="A18" s="341" t="s">
        <v>152</v>
      </c>
      <c r="B18" s="342">
        <v>83.607142857142804</v>
      </c>
    </row>
    <row r="19" spans="1:2" x14ac:dyDescent="0.25">
      <c r="A19" s="341" t="s">
        <v>157</v>
      </c>
      <c r="B19" s="342">
        <v>85.071428571428498</v>
      </c>
    </row>
    <row r="20" spans="1:2" x14ac:dyDescent="0.25">
      <c r="A20" s="341" t="s">
        <v>158</v>
      </c>
      <c r="B20" s="342">
        <v>86.535714285714207</v>
      </c>
    </row>
    <row r="21" spans="1:2" x14ac:dyDescent="0.25">
      <c r="A21" s="341" t="s">
        <v>159</v>
      </c>
      <c r="B21" s="342"/>
    </row>
    <row r="22" spans="1:2" x14ac:dyDescent="0.25">
      <c r="A22" s="341" t="s">
        <v>160</v>
      </c>
      <c r="B22" s="342">
        <v>89.464285714285694</v>
      </c>
    </row>
    <row r="23" spans="1:2" x14ac:dyDescent="0.25">
      <c r="A23" s="341" t="s">
        <v>161</v>
      </c>
      <c r="B23" s="342">
        <v>90.928571428571402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96">
    <tabColor theme="9" tint="-0.249977111117893"/>
  </sheetPr>
  <dimension ref="A1:C15"/>
  <sheetViews>
    <sheetView showGridLines="0" workbookViewId="0"/>
  </sheetViews>
  <sheetFormatPr defaultRowHeight="15" x14ac:dyDescent="0.25"/>
  <cols>
    <col min="1" max="1" width="10.7109375" bestFit="1" customWidth="1"/>
  </cols>
  <sheetData>
    <row r="1" spans="1:3" x14ac:dyDescent="0.25">
      <c r="A1" s="339" t="s">
        <v>146</v>
      </c>
      <c r="B1" s="340">
        <v>2014</v>
      </c>
      <c r="C1" s="340">
        <v>2014</v>
      </c>
    </row>
    <row r="2" spans="1:3" x14ac:dyDescent="0.25">
      <c r="A2" s="341" t="s">
        <v>150</v>
      </c>
      <c r="B2" s="342">
        <v>75</v>
      </c>
      <c r="C2" s="342">
        <v>80.594824948087251</v>
      </c>
    </row>
    <row r="3" spans="1:3" x14ac:dyDescent="0.25">
      <c r="A3" s="341" t="s">
        <v>1960</v>
      </c>
      <c r="B3" s="342"/>
      <c r="C3" s="342">
        <v>69.44741490106847</v>
      </c>
    </row>
    <row r="4" spans="1:3" x14ac:dyDescent="0.25">
      <c r="A4" s="341" t="s">
        <v>149</v>
      </c>
      <c r="B4" s="342">
        <v>55</v>
      </c>
      <c r="C4" s="342">
        <v>79.108700668233553</v>
      </c>
    </row>
    <row r="5" spans="1:3" x14ac:dyDescent="0.25">
      <c r="A5" s="341" t="s">
        <v>152</v>
      </c>
      <c r="B5" s="342">
        <v>80</v>
      </c>
      <c r="C5" s="342">
        <v>130.52343223462782</v>
      </c>
    </row>
    <row r="6" spans="1:3" x14ac:dyDescent="0.25">
      <c r="A6" s="341" t="s">
        <v>148</v>
      </c>
      <c r="B6" s="342">
        <v>42</v>
      </c>
      <c r="C6" s="342">
        <v>56.785782202327951</v>
      </c>
    </row>
    <row r="7" spans="1:3" x14ac:dyDescent="0.25">
      <c r="A7" s="341" t="s">
        <v>1963</v>
      </c>
      <c r="B7" s="342">
        <v>46</v>
      </c>
      <c r="C7" s="342"/>
    </row>
    <row r="8" spans="1:3" x14ac:dyDescent="0.25">
      <c r="A8" s="341" t="s">
        <v>1964</v>
      </c>
      <c r="B8" s="342">
        <v>120</v>
      </c>
      <c r="C8" s="342">
        <v>149.06120475128552</v>
      </c>
    </row>
    <row r="9" spans="1:3" x14ac:dyDescent="0.25">
      <c r="A9" s="341" t="s">
        <v>149</v>
      </c>
      <c r="B9" s="342">
        <v>85.285714285714306</v>
      </c>
      <c r="C9" s="342">
        <v>98.186266428981327</v>
      </c>
    </row>
    <row r="10" spans="1:3" x14ac:dyDescent="0.25">
      <c r="A10" s="341" t="s">
        <v>150</v>
      </c>
      <c r="B10" s="342">
        <v>90.428571428571402</v>
      </c>
      <c r="C10" s="342">
        <v>158.08317100707046</v>
      </c>
    </row>
    <row r="11" spans="1:3" x14ac:dyDescent="0.25">
      <c r="A11" s="341" t="s">
        <v>151</v>
      </c>
      <c r="B11" s="342">
        <v>95.571428571428598</v>
      </c>
      <c r="C11" s="342">
        <v>134.4747737814082</v>
      </c>
    </row>
    <row r="12" spans="1:3" x14ac:dyDescent="0.25">
      <c r="A12" s="341" t="s">
        <v>152</v>
      </c>
      <c r="B12" s="342">
        <v>100.71428571428601</v>
      </c>
      <c r="C12" s="342">
        <v>187.74031896687529</v>
      </c>
    </row>
    <row r="13" spans="1:3" x14ac:dyDescent="0.25">
      <c r="A13" s="341" t="s">
        <v>153</v>
      </c>
      <c r="B13" s="342">
        <v>105.857142857143</v>
      </c>
      <c r="C13" s="342"/>
    </row>
    <row r="14" spans="1:3" x14ac:dyDescent="0.25">
      <c r="A14" s="341" t="s">
        <v>152</v>
      </c>
      <c r="B14" s="342">
        <v>111</v>
      </c>
      <c r="C14" s="342">
        <v>179.79699670724352</v>
      </c>
    </row>
    <row r="15" spans="1:3" x14ac:dyDescent="0.25">
      <c r="A15" s="341" t="s">
        <v>157</v>
      </c>
      <c r="B15" s="342">
        <v>116.142857142857</v>
      </c>
      <c r="C15" s="342">
        <v>125.86746329104911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97">
    <tabColor theme="9" tint="-0.249977111117893"/>
  </sheetPr>
  <dimension ref="A1:D9"/>
  <sheetViews>
    <sheetView showGridLines="0" workbookViewId="0"/>
  </sheetViews>
  <sheetFormatPr defaultRowHeight="15" x14ac:dyDescent="0.25"/>
  <cols>
    <col min="1" max="1" width="18.140625" bestFit="1" customWidth="1"/>
  </cols>
  <sheetData>
    <row r="1" spans="1:4" x14ac:dyDescent="0.25">
      <c r="A1" s="339" t="s">
        <v>146</v>
      </c>
      <c r="B1" s="339">
        <v>2014</v>
      </c>
      <c r="C1" s="339">
        <v>2015</v>
      </c>
      <c r="D1" s="339">
        <v>2016</v>
      </c>
    </row>
    <row r="2" spans="1:4" x14ac:dyDescent="0.25">
      <c r="A2" s="341" t="s">
        <v>152</v>
      </c>
      <c r="B2" s="341"/>
      <c r="C2" s="341">
        <v>100</v>
      </c>
      <c r="D2" s="341">
        <v>89</v>
      </c>
    </row>
    <row r="3" spans="1:4" x14ac:dyDescent="0.25">
      <c r="A3" s="341" t="s">
        <v>148</v>
      </c>
      <c r="B3" s="341">
        <v>69</v>
      </c>
      <c r="C3" s="341">
        <v>52</v>
      </c>
      <c r="D3" s="341"/>
    </row>
    <row r="4" spans="1:4" x14ac:dyDescent="0.25">
      <c r="A4" s="341" t="s">
        <v>153</v>
      </c>
      <c r="B4" s="341">
        <v>65</v>
      </c>
      <c r="C4" s="341">
        <v>31</v>
      </c>
      <c r="D4" s="341">
        <v>97</v>
      </c>
    </row>
    <row r="5" spans="1:4" x14ac:dyDescent="0.25">
      <c r="A5" s="341" t="s">
        <v>150</v>
      </c>
      <c r="B5" s="341">
        <v>75</v>
      </c>
      <c r="C5" s="341"/>
      <c r="D5" s="341">
        <v>82</v>
      </c>
    </row>
    <row r="6" spans="1:4" x14ac:dyDescent="0.25">
      <c r="A6" s="341" t="s">
        <v>149</v>
      </c>
      <c r="B6" s="341">
        <v>47</v>
      </c>
      <c r="C6" s="341">
        <v>44</v>
      </c>
      <c r="D6" s="341">
        <v>69</v>
      </c>
    </row>
    <row r="7" spans="1:4" x14ac:dyDescent="0.25">
      <c r="A7" s="341" t="s">
        <v>1962</v>
      </c>
      <c r="B7" s="341">
        <v>78</v>
      </c>
      <c r="C7" s="341">
        <v>78</v>
      </c>
      <c r="D7" s="341">
        <v>73</v>
      </c>
    </row>
    <row r="8" spans="1:4" x14ac:dyDescent="0.25">
      <c r="A8" s="341" t="s">
        <v>148</v>
      </c>
      <c r="B8" s="341">
        <v>41</v>
      </c>
      <c r="C8" s="341">
        <v>50</v>
      </c>
      <c r="D8" s="341">
        <v>91</v>
      </c>
    </row>
    <row r="9" spans="1:4" x14ac:dyDescent="0.25">
      <c r="A9" s="341" t="s">
        <v>153</v>
      </c>
      <c r="B9" s="341">
        <v>58</v>
      </c>
      <c r="C9" s="341"/>
      <c r="D9" s="341">
        <v>31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98">
    <tabColor theme="1"/>
  </sheetPr>
  <dimension ref="A1"/>
  <sheetViews>
    <sheetView showGridLines="0" showRowColHeaders="0" workbookViewId="0">
      <selection activeCell="K28" sqref="K28"/>
    </sheetView>
  </sheetViews>
  <sheetFormatPr defaultRowHeight="15" x14ac:dyDescent="0.25"/>
  <cols>
    <col min="1" max="16384" width="9.140625" style="305"/>
  </cols>
  <sheetData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99">
    <tabColor rgb="FFFFC000"/>
  </sheetPr>
  <dimension ref="A1"/>
  <sheetViews>
    <sheetView showGridLines="0" showRowColHeaders="0" workbookViewId="0">
      <selection activeCell="L9" sqref="L9"/>
    </sheetView>
  </sheetViews>
  <sheetFormatPr defaultRowHeight="15" x14ac:dyDescent="0.25"/>
  <cols>
    <col min="1" max="16384" width="9.140625" style="306"/>
  </cols>
  <sheetData/>
  <pageMargins left="0.511811024" right="0.511811024" top="0.78740157499999996" bottom="0.78740157499999996" header="0.31496062000000002" footer="0.31496062000000002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00">
    <tabColor theme="1" tint="0.249977111117893"/>
  </sheetPr>
  <dimension ref="A1:AT1"/>
  <sheetViews>
    <sheetView showGridLines="0" showRowColHeaders="0" workbookViewId="0"/>
  </sheetViews>
  <sheetFormatPr defaultRowHeight="15" x14ac:dyDescent="0.25"/>
  <cols>
    <col min="1" max="46" width="9.140625" style="345"/>
  </cols>
  <sheetData/>
  <pageMargins left="0.511811024" right="0.511811024" top="0.78740157499999996" bottom="0.78740157499999996" header="0.31496062000000002" footer="0.31496062000000002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19">
    <tabColor rgb="FF002060"/>
  </sheetPr>
  <dimension ref="A1:B16"/>
  <sheetViews>
    <sheetView showGridLines="0" workbookViewId="0">
      <selection activeCell="A2" sqref="A2"/>
    </sheetView>
  </sheetViews>
  <sheetFormatPr defaultRowHeight="15" x14ac:dyDescent="0.25"/>
  <cols>
    <col min="1" max="1" width="10.42578125" bestFit="1" customWidth="1"/>
    <col min="2" max="2" width="22.7109375" bestFit="1" customWidth="1"/>
  </cols>
  <sheetData>
    <row r="1" spans="1:2" ht="15.75" thickBot="1" x14ac:dyDescent="0.3">
      <c r="A1" s="550" t="s">
        <v>2065</v>
      </c>
      <c r="B1" s="551"/>
    </row>
    <row r="2" spans="1:2" x14ac:dyDescent="0.25">
      <c r="A2" t="s">
        <v>0</v>
      </c>
      <c r="B2" t="s">
        <v>147</v>
      </c>
    </row>
    <row r="3" spans="1:2" x14ac:dyDescent="0.25">
      <c r="A3" t="s">
        <v>1982</v>
      </c>
      <c r="B3" s="133">
        <v>942477796076938</v>
      </c>
    </row>
    <row r="4" spans="1:2" x14ac:dyDescent="0.25">
      <c r="A4" t="s">
        <v>1983</v>
      </c>
      <c r="B4" s="133">
        <v>28274333882381</v>
      </c>
    </row>
    <row r="5" spans="1:2" x14ac:dyDescent="0.25">
      <c r="A5" t="s">
        <v>1984</v>
      </c>
      <c r="B5" s="133">
        <v>1884955592153.8</v>
      </c>
    </row>
    <row r="6" spans="1:2" x14ac:dyDescent="0.25">
      <c r="A6" t="s">
        <v>1985</v>
      </c>
      <c r="B6" s="133">
        <v>199114857512.85001</v>
      </c>
    </row>
    <row r="7" spans="1:2" x14ac:dyDescent="0.25">
      <c r="A7" t="s">
        <v>445</v>
      </c>
      <c r="B7" s="133">
        <v>94247779607.693787</v>
      </c>
    </row>
    <row r="8" spans="1:2" x14ac:dyDescent="0.25">
      <c r="A8" t="s">
        <v>1986</v>
      </c>
      <c r="B8" s="133">
        <v>9424777960.7693787</v>
      </c>
    </row>
    <row r="9" spans="1:2" x14ac:dyDescent="0.25">
      <c r="A9" t="s">
        <v>1987</v>
      </c>
      <c r="B9" s="133">
        <v>1256637061.4359171</v>
      </c>
    </row>
    <row r="10" spans="1:2" x14ac:dyDescent="0.25">
      <c r="A10" t="s">
        <v>1988</v>
      </c>
      <c r="B10" s="133">
        <v>731415926.53589702</v>
      </c>
    </row>
    <row r="11" spans="1:2" x14ac:dyDescent="0.25">
      <c r="A11" t="s">
        <v>1989</v>
      </c>
      <c r="B11" s="133">
        <v>15707963.267948965</v>
      </c>
    </row>
    <row r="12" spans="1:2" x14ac:dyDescent="0.25">
      <c r="A12" t="s">
        <v>1990</v>
      </c>
      <c r="B12" s="133">
        <v>1570796.3267948965</v>
      </c>
    </row>
    <row r="13" spans="1:2" x14ac:dyDescent="0.25">
      <c r="A13" t="s">
        <v>1991</v>
      </c>
      <c r="B13" s="133">
        <v>251327.41228718346</v>
      </c>
    </row>
    <row r="14" spans="1:2" x14ac:dyDescent="0.25">
      <c r="A14" t="s">
        <v>1992</v>
      </c>
      <c r="B14" s="133">
        <v>12566.370614359172</v>
      </c>
    </row>
    <row r="15" spans="1:2" x14ac:dyDescent="0.25">
      <c r="A15" t="s">
        <v>1993</v>
      </c>
      <c r="B15" s="133">
        <v>314.15926535897933</v>
      </c>
    </row>
    <row r="16" spans="1:2" x14ac:dyDescent="0.25">
      <c r="A16" t="s">
        <v>1994</v>
      </c>
      <c r="B16" s="133">
        <v>12.86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01">
    <tabColor rgb="FF002060"/>
  </sheetPr>
  <dimension ref="A1"/>
  <sheetViews>
    <sheetView showGridLines="0" topLeftCell="A2" workbookViewId="0">
      <selection activeCell="T13" sqref="T1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02">
    <tabColor rgb="FF002060"/>
  </sheetPr>
  <dimension ref="A1:J23"/>
  <sheetViews>
    <sheetView showGridLines="0" workbookViewId="0">
      <selection activeCell="A7" sqref="A7"/>
    </sheetView>
  </sheetViews>
  <sheetFormatPr defaultRowHeight="15" x14ac:dyDescent="0.25"/>
  <cols>
    <col min="1" max="1" width="20.28515625" style="68" customWidth="1"/>
    <col min="2" max="2" width="18.28515625" style="68" customWidth="1"/>
    <col min="3" max="3" width="11.28515625" style="68" bestFit="1" customWidth="1"/>
    <col min="4" max="4" width="12.85546875" style="68" bestFit="1" customWidth="1"/>
    <col min="5" max="5" width="12.28515625" style="68" customWidth="1"/>
    <col min="6" max="6" width="17.140625" style="68" customWidth="1"/>
    <col min="7" max="7" width="10.140625" style="68" bestFit="1" customWidth="1"/>
    <col min="8" max="8" width="8.28515625" style="68" bestFit="1" customWidth="1"/>
    <col min="9" max="9" width="15.28515625" style="68" customWidth="1"/>
    <col min="10" max="16384" width="9.140625" style="68"/>
  </cols>
  <sheetData>
    <row r="1" spans="1:10" x14ac:dyDescent="0.25">
      <c r="C1" s="348"/>
      <c r="D1" s="552" t="s">
        <v>2045</v>
      </c>
      <c r="E1" s="552"/>
      <c r="F1" s="552"/>
      <c r="G1" s="348"/>
      <c r="H1" s="553" t="s">
        <v>2044</v>
      </c>
      <c r="I1" s="554"/>
    </row>
    <row r="2" spans="1:10" x14ac:dyDescent="0.25">
      <c r="C2" s="348"/>
      <c r="D2" s="349" t="s">
        <v>2047</v>
      </c>
      <c r="E2" s="350" t="s">
        <v>127</v>
      </c>
      <c r="F2" s="351" t="s">
        <v>2048</v>
      </c>
      <c r="G2" s="348"/>
      <c r="H2" s="555" t="s">
        <v>2046</v>
      </c>
      <c r="I2" s="556"/>
    </row>
    <row r="3" spans="1:10" x14ac:dyDescent="0.25">
      <c r="C3" s="352"/>
      <c r="D3" s="353" t="s">
        <v>2050</v>
      </c>
      <c r="E3" s="354">
        <f ca="1">RANDBETWEEN(MIN(TblMatrículas[Realizado]),MAX(TblMatrículas[Realizado]))</f>
        <v>271</v>
      </c>
      <c r="F3" s="355">
        <f ca="1">TblOrigemDosClientes[[#This Row],[Valor]]/SUM(TblOrigemDosClientes[Valor])</f>
        <v>0.41374045801526715</v>
      </c>
      <c r="G3" s="348"/>
      <c r="H3" s="557" t="s">
        <v>2049</v>
      </c>
      <c r="I3" s="558"/>
    </row>
    <row r="4" spans="1:10" x14ac:dyDescent="0.25">
      <c r="C4" s="352"/>
      <c r="D4" s="353" t="s">
        <v>2051</v>
      </c>
      <c r="E4" s="354">
        <f ca="1">RANDBETWEEN(MIN(TblMatrículas[Realizado]),MAX(TblMatrículas[Realizado]))</f>
        <v>193</v>
      </c>
      <c r="F4" s="355">
        <f ca="1">TblOrigemDosClientes[[#This Row],[Valor]]/SUM(TblOrigemDosClientes[Valor])</f>
        <v>0.29465648854961835</v>
      </c>
      <c r="G4" s="348"/>
      <c r="H4" s="557"/>
      <c r="I4" s="558"/>
    </row>
    <row r="5" spans="1:10" x14ac:dyDescent="0.25">
      <c r="A5" s="552" t="s">
        <v>2070</v>
      </c>
      <c r="B5" s="552"/>
      <c r="C5" s="352"/>
      <c r="D5" s="353" t="s">
        <v>2053</v>
      </c>
      <c r="E5" s="354">
        <f ca="1">RANDBETWEEN(MIN(TblMatrículas[Realizado]),MAX(TblMatrículas[Realizado]))</f>
        <v>164</v>
      </c>
      <c r="F5" s="355">
        <f ca="1">TblOrigemDosClientes[[#This Row],[Valor]]/SUM(TblOrigemDosClientes[Valor])</f>
        <v>0.25038167938931299</v>
      </c>
      <c r="G5" s="348"/>
      <c r="H5" s="555" t="s">
        <v>2052</v>
      </c>
      <c r="I5" s="556"/>
    </row>
    <row r="6" spans="1:10" x14ac:dyDescent="0.25">
      <c r="A6" t="s">
        <v>314</v>
      </c>
      <c r="B6" t="s">
        <v>129</v>
      </c>
      <c r="C6" s="352"/>
      <c r="D6" s="353" t="s">
        <v>2055</v>
      </c>
      <c r="E6" s="354">
        <f ca="1">RANDBETWEEN(MIN(TblMatrículas[Realizado]),MAX(TblMatrículas[Realizado]))</f>
        <v>27</v>
      </c>
      <c r="F6" s="355">
        <f ca="1">TblOrigemDosClientes[[#This Row],[Valor]]/SUM(TblOrigemDosClientes[Valor])</f>
        <v>4.1221374045801527E-2</v>
      </c>
      <c r="G6" s="348"/>
      <c r="H6" s="360" t="s">
        <v>2054</v>
      </c>
      <c r="I6" s="361">
        <f ca="1">RANDBETWEEN(MIN(TblMatrículas[Realizado]),MAX(TblMatrículas[Realizado]))</f>
        <v>98</v>
      </c>
    </row>
    <row r="7" spans="1:10" ht="15.75" thickBot="1" x14ac:dyDescent="0.3">
      <c r="A7" t="s">
        <v>452</v>
      </c>
      <c r="B7" s="133">
        <f ca="1">RANDBETWEEN(MIN(TblMatrículas[Realizado]),MAX(TblMatrículas[Realizado]))</f>
        <v>38</v>
      </c>
      <c r="C7" s="348"/>
      <c r="D7" s="348"/>
      <c r="E7" s="348"/>
      <c r="F7" s="348"/>
      <c r="G7" s="348"/>
      <c r="H7" s="362" t="s">
        <v>2056</v>
      </c>
      <c r="I7" s="363">
        <f ca="1">RANDBETWEEN(300,1500)</f>
        <v>574</v>
      </c>
    </row>
    <row r="8" spans="1:10" x14ac:dyDescent="0.25">
      <c r="A8" t="s">
        <v>453</v>
      </c>
      <c r="B8" s="133">
        <f ca="1">RANDBETWEEN(MIN(TblMatrículas[Realizado]),MAX(TblMatrículas[Realizado]))</f>
        <v>43</v>
      </c>
      <c r="D8" s="552" t="s">
        <v>2058</v>
      </c>
      <c r="E8" s="552"/>
      <c r="F8" s="552"/>
      <c r="G8" s="348"/>
    </row>
    <row r="9" spans="1:10" x14ac:dyDescent="0.25">
      <c r="A9" t="s">
        <v>451</v>
      </c>
      <c r="B9" s="133">
        <f ca="1">RANDBETWEEN(MIN(TblMatrículas[Realizado]),MAX(TblMatrículas[Realizado]))</f>
        <v>47</v>
      </c>
      <c r="D9" s="356" t="s">
        <v>1965</v>
      </c>
      <c r="E9" s="357" t="s">
        <v>2068</v>
      </c>
      <c r="F9" s="347" t="s">
        <v>2069</v>
      </c>
    </row>
    <row r="10" spans="1:10" x14ac:dyDescent="0.25">
      <c r="A10" t="s">
        <v>493</v>
      </c>
      <c r="B10" s="133">
        <f ca="1">RANDBETWEEN(MIN(TblMatrículas[Realizado]),MAX(TblMatrículas[Realizado]))</f>
        <v>278</v>
      </c>
      <c r="D10" s="358">
        <v>41852</v>
      </c>
      <c r="E10" s="359">
        <f t="shared" ref="E10:E21" ca="1" si="0">RANDBETWEEN(250,600)</f>
        <v>499</v>
      </c>
      <c r="F10" s="368">
        <f ca="1">MROUND(TblMatrículas[[#This Row],[Previsto]]-TblMatrículas[[#This Row],[Previsto]]*RAND(),1)</f>
        <v>419</v>
      </c>
    </row>
    <row r="11" spans="1:10" x14ac:dyDescent="0.25">
      <c r="A11"/>
      <c r="B11"/>
      <c r="D11" s="358">
        <v>41883</v>
      </c>
      <c r="E11" s="359">
        <f t="shared" ca="1" si="0"/>
        <v>295</v>
      </c>
      <c r="F11" s="368">
        <f ca="1">MROUND(TblMatrículas[[#This Row],[Previsto]]-TblMatrículas[[#This Row],[Previsto]]*RAND(),1)</f>
        <v>293</v>
      </c>
    </row>
    <row r="12" spans="1:10" x14ac:dyDescent="0.25">
      <c r="A12"/>
      <c r="B12"/>
      <c r="D12" s="358">
        <v>41913</v>
      </c>
      <c r="E12" s="359">
        <f t="shared" ca="1" si="0"/>
        <v>502</v>
      </c>
      <c r="F12" s="368">
        <f ca="1">MROUND(TblMatrículas[[#This Row],[Previsto]]-TblMatrículas[[#This Row],[Previsto]]*RAND(),1)</f>
        <v>381</v>
      </c>
      <c r="H12" s="552" t="s">
        <v>2057</v>
      </c>
      <c r="I12" s="552"/>
      <c r="J12" s="552"/>
    </row>
    <row r="13" spans="1:10" x14ac:dyDescent="0.25">
      <c r="A13"/>
      <c r="B13"/>
      <c r="D13" s="358">
        <v>41944</v>
      </c>
      <c r="E13" s="359">
        <f t="shared" ca="1" si="0"/>
        <v>288</v>
      </c>
      <c r="F13" s="368">
        <f ca="1">MROUND(TblMatrículas[[#This Row],[Previsto]]-TblMatrículas[[#This Row],[Previsto]]*RAND(),1)</f>
        <v>102</v>
      </c>
      <c r="H13" s="356" t="s">
        <v>185</v>
      </c>
      <c r="I13" s="357" t="s">
        <v>2059</v>
      </c>
      <c r="J13" s="357" t="s">
        <v>2060</v>
      </c>
    </row>
    <row r="14" spans="1:10" x14ac:dyDescent="0.25">
      <c r="A14"/>
      <c r="B14"/>
      <c r="D14" s="358">
        <v>41974</v>
      </c>
      <c r="E14" s="359">
        <f t="shared" ca="1" si="0"/>
        <v>366</v>
      </c>
      <c r="F14" s="368">
        <f ca="1">MROUND(TblMatrículas[[#This Row],[Previsto]]-TblMatrículas[[#This Row],[Previsto]]*RAND(),1)</f>
        <v>120</v>
      </c>
      <c r="H14" s="353" t="s">
        <v>2061</v>
      </c>
      <c r="I14" s="346">
        <f ca="1">RANDBETWEEN(MIN(TblOrigemDosClientes[Valor]),MAX(TblOrigemDosClientes[Valor]))</f>
        <v>224</v>
      </c>
      <c r="J14" s="346">
        <f ca="1">RANDBETWEEN(MIN(TblOrigemDosClientes[Valor]),MAX(TblOrigemDosClientes[Valor]))</f>
        <v>92</v>
      </c>
    </row>
    <row r="15" spans="1:10" x14ac:dyDescent="0.25">
      <c r="A15" s="348"/>
      <c r="B15" s="348"/>
      <c r="D15" s="358">
        <v>42005</v>
      </c>
      <c r="E15" s="359">
        <f t="shared" ca="1" si="0"/>
        <v>323</v>
      </c>
      <c r="F15" s="368">
        <f ca="1">MROUND(TblMatrículas[[#This Row],[Previsto]]-TblMatrículas[[#This Row],[Previsto]]*RAND(),1)</f>
        <v>310</v>
      </c>
      <c r="H15" s="353" t="s">
        <v>2062</v>
      </c>
      <c r="I15" s="346">
        <f ca="1">RANDBETWEEN(MIN(TblOrigemDosClientes[Valor]),MAX(TblOrigemDosClientes[Valor]))</f>
        <v>103</v>
      </c>
      <c r="J15" s="346">
        <f ca="1">RANDBETWEEN(MIN(TblOrigemDosClientes[Valor]),MAX(TblOrigemDosClientes[Valor]))</f>
        <v>195</v>
      </c>
    </row>
    <row r="16" spans="1:10" x14ac:dyDescent="0.25">
      <c r="A16" s="348"/>
      <c r="B16" s="348"/>
      <c r="D16" s="358">
        <v>42036</v>
      </c>
      <c r="E16" s="359">
        <f t="shared" ca="1" si="0"/>
        <v>507</v>
      </c>
      <c r="F16" s="368">
        <f ca="1">MROUND(TblMatrículas[[#This Row],[Previsto]]-TblMatrículas[[#This Row],[Previsto]]*RAND(),1)</f>
        <v>22</v>
      </c>
      <c r="H16" s="353" t="s">
        <v>2063</v>
      </c>
      <c r="I16" s="346">
        <f ca="1">RANDBETWEEN(MIN(TblOrigemDosClientes[Valor]),MAX(TblOrigemDosClientes[Valor]))</f>
        <v>107</v>
      </c>
      <c r="J16" s="346">
        <f ca="1">RANDBETWEEN(MIN(TblOrigemDosClientes[Valor]),MAX(TblOrigemDosClientes[Valor]))</f>
        <v>130</v>
      </c>
    </row>
    <row r="17" spans="1:10" x14ac:dyDescent="0.25">
      <c r="A17" s="348"/>
      <c r="B17" s="348"/>
      <c r="D17" s="358">
        <v>42064</v>
      </c>
      <c r="E17" s="359">
        <f t="shared" ca="1" si="0"/>
        <v>524</v>
      </c>
      <c r="F17" s="368">
        <f ca="1">MROUND(TblMatrículas[[#This Row],[Previsto]]-TblMatrículas[[#This Row],[Previsto]]*RAND(),1)</f>
        <v>207</v>
      </c>
      <c r="H17" s="353" t="s">
        <v>2064</v>
      </c>
      <c r="I17" s="346">
        <f ca="1">RANDBETWEEN(MIN(TblOrigemDosClientes[Valor]),MAX(TblOrigemDosClientes[Valor]))</f>
        <v>83</v>
      </c>
      <c r="J17" s="346">
        <f ca="1">RANDBETWEEN(MIN(TblOrigemDosClientes[Valor]),MAX(TblOrigemDosClientes[Valor]))</f>
        <v>226</v>
      </c>
    </row>
    <row r="18" spans="1:10" x14ac:dyDescent="0.25">
      <c r="A18" s="348"/>
      <c r="B18" s="348"/>
      <c r="D18" s="358">
        <v>42095</v>
      </c>
      <c r="E18" s="359">
        <f t="shared" ca="1" si="0"/>
        <v>521</v>
      </c>
      <c r="F18" s="368">
        <f ca="1">MROUND(TblMatrículas[[#This Row],[Previsto]]-TblMatrículas[[#This Row],[Previsto]]*RAND(),1)</f>
        <v>242</v>
      </c>
    </row>
    <row r="19" spans="1:10" x14ac:dyDescent="0.25">
      <c r="A19" s="348"/>
      <c r="B19" s="348"/>
      <c r="D19" s="358">
        <v>42125</v>
      </c>
      <c r="E19" s="359">
        <f t="shared" ca="1" si="0"/>
        <v>522</v>
      </c>
      <c r="F19" s="368">
        <f ca="1">MROUND(TblMatrículas[[#This Row],[Previsto]]-TblMatrículas[[#This Row],[Previsto]]*RAND(),1)</f>
        <v>144</v>
      </c>
    </row>
    <row r="20" spans="1:10" x14ac:dyDescent="0.25">
      <c r="A20" s="348"/>
      <c r="B20" s="348"/>
      <c r="D20" s="358">
        <v>42156</v>
      </c>
      <c r="E20" s="359">
        <f t="shared" ca="1" si="0"/>
        <v>445</v>
      </c>
      <c r="F20" s="368">
        <f ca="1">MROUND(TblMatrículas[[#This Row],[Previsto]]-TblMatrículas[[#This Row],[Previsto]]*RAND(),1)</f>
        <v>153</v>
      </c>
    </row>
    <row r="21" spans="1:10" x14ac:dyDescent="0.25">
      <c r="A21" s="348"/>
      <c r="B21" s="348"/>
      <c r="D21" s="358">
        <v>42186</v>
      </c>
      <c r="E21" s="359">
        <f t="shared" ca="1" si="0"/>
        <v>432</v>
      </c>
      <c r="F21" s="368">
        <f ca="1">MROUND(TblMatrículas[[#This Row],[Previsto]]-TblMatrículas[[#This Row],[Previsto]]*RAND(),1)</f>
        <v>117</v>
      </c>
    </row>
    <row r="22" spans="1:10" x14ac:dyDescent="0.25">
      <c r="A22" s="348"/>
      <c r="B22" s="348"/>
      <c r="C22" s="348"/>
      <c r="D22" s="348"/>
    </row>
    <row r="23" spans="1:10" x14ac:dyDescent="0.25">
      <c r="A23" s="348"/>
      <c r="B23" s="348"/>
      <c r="C23" s="348"/>
      <c r="D23" s="348"/>
      <c r="G23" s="348"/>
    </row>
  </sheetData>
  <mergeCells count="8">
    <mergeCell ref="H12:J12"/>
    <mergeCell ref="D8:F8"/>
    <mergeCell ref="A5:B5"/>
    <mergeCell ref="H1:I1"/>
    <mergeCell ref="D1:F1"/>
    <mergeCell ref="H2:I2"/>
    <mergeCell ref="H3:I4"/>
    <mergeCell ref="H5:I5"/>
  </mergeCells>
  <pageMargins left="0.511811024" right="0.511811024" top="0.78740157499999996" bottom="0.78740157499999996" header="0.31496062000000002" footer="0.31496062000000002"/>
  <tableParts count="4">
    <tablePart r:id="rId1"/>
    <tablePart r:id="rId2"/>
    <tablePart r:id="rId3"/>
    <tablePart r:id="rId4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03">
    <tabColor theme="1"/>
  </sheetPr>
  <dimension ref="A1"/>
  <sheetViews>
    <sheetView showRowColHeaders="0" workbookViewId="0"/>
  </sheetViews>
  <sheetFormatPr defaultRowHeight="15" x14ac:dyDescent="0.25"/>
  <cols>
    <col min="1" max="16384" width="9.140625" style="305"/>
  </cols>
  <sheetData/>
  <pageMargins left="0.511811024" right="0.511811024" top="0.78740157499999996" bottom="0.78740157499999996" header="0.31496062000000002" footer="0.31496062000000002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04">
    <tabColor rgb="FFFFC000"/>
  </sheetPr>
  <dimension ref="A1"/>
  <sheetViews>
    <sheetView showGridLines="0" workbookViewId="0"/>
  </sheetViews>
  <sheetFormatPr defaultRowHeight="15" x14ac:dyDescent="0.25"/>
  <cols>
    <col min="1" max="16384" width="9.140625" style="306"/>
  </cols>
  <sheetData/>
  <pageMargins left="0.511811024" right="0.511811024" top="0.78740157499999996" bottom="0.78740157499999996" header="0.31496062000000002" footer="0.31496062000000002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05">
    <tabColor rgb="FF002060"/>
  </sheetPr>
  <dimension ref="A1:H51"/>
  <sheetViews>
    <sheetView showGridLines="0" workbookViewId="0">
      <selection activeCell="H2" sqref="H2"/>
    </sheetView>
  </sheetViews>
  <sheetFormatPr defaultColWidth="23.28515625" defaultRowHeight="36" customHeight="1" x14ac:dyDescent="0.25"/>
  <cols>
    <col min="1" max="1" width="12.42578125" bestFit="1" customWidth="1"/>
    <col min="2" max="2" width="4" bestFit="1" customWidth="1"/>
    <col min="3" max="3" width="20.5703125" bestFit="1" customWidth="1"/>
    <col min="4" max="7" width="10.7109375" customWidth="1"/>
  </cols>
  <sheetData>
    <row r="1" spans="1:8" ht="15.75" thickBot="1" x14ac:dyDescent="0.3">
      <c r="A1" s="372" t="s">
        <v>389</v>
      </c>
      <c r="B1" s="371" t="s">
        <v>390</v>
      </c>
      <c r="C1" s="371" t="s">
        <v>146</v>
      </c>
      <c r="D1" s="371" t="s">
        <v>1967</v>
      </c>
      <c r="E1" s="371" t="s">
        <v>1968</v>
      </c>
      <c r="F1" s="371" t="s">
        <v>1969</v>
      </c>
      <c r="G1" s="371" t="s">
        <v>1970</v>
      </c>
      <c r="H1" s="371" t="s">
        <v>2071</v>
      </c>
    </row>
    <row r="2" spans="1:8" ht="36" customHeight="1" thickTop="1" x14ac:dyDescent="0.25">
      <c r="A2" s="373" t="s">
        <v>405</v>
      </c>
      <c r="B2" s="374" t="s">
        <v>1996</v>
      </c>
      <c r="C2" s="374" t="s">
        <v>2003</v>
      </c>
      <c r="D2" s="369">
        <v>174</v>
      </c>
      <c r="E2" s="369">
        <v>756</v>
      </c>
      <c r="F2" s="369">
        <v>385</v>
      </c>
      <c r="G2" s="369">
        <v>370</v>
      </c>
      <c r="H2" s="619"/>
    </row>
    <row r="3" spans="1:8" ht="36" customHeight="1" thickBot="1" x14ac:dyDescent="0.3">
      <c r="A3" s="375" t="s">
        <v>405</v>
      </c>
      <c r="B3" s="370" t="s">
        <v>2001</v>
      </c>
      <c r="C3" s="370" t="s">
        <v>2004</v>
      </c>
      <c r="D3" s="370">
        <v>521</v>
      </c>
      <c r="E3" s="370">
        <v>995</v>
      </c>
      <c r="F3" s="370">
        <v>530</v>
      </c>
      <c r="G3" s="370">
        <v>-436</v>
      </c>
      <c r="H3" s="620"/>
    </row>
    <row r="4" spans="1:8" ht="36" customHeight="1" thickTop="1" x14ac:dyDescent="0.25">
      <c r="A4" s="373" t="s">
        <v>405</v>
      </c>
      <c r="B4" s="374" t="s">
        <v>2001</v>
      </c>
      <c r="C4" s="374" t="s">
        <v>2005</v>
      </c>
      <c r="D4" s="370">
        <v>639</v>
      </c>
      <c r="E4" s="370">
        <v>514</v>
      </c>
      <c r="F4" s="370">
        <v>711</v>
      </c>
      <c r="G4" s="370">
        <v>619</v>
      </c>
      <c r="H4" s="620"/>
    </row>
    <row r="5" spans="1:8" ht="36" customHeight="1" thickBot="1" x14ac:dyDescent="0.3">
      <c r="A5" s="375" t="s">
        <v>405</v>
      </c>
      <c r="B5" s="370" t="s">
        <v>2000</v>
      </c>
      <c r="C5" s="370" t="s">
        <v>2006</v>
      </c>
      <c r="D5" s="370">
        <v>612</v>
      </c>
      <c r="E5" s="370">
        <v>651</v>
      </c>
      <c r="F5" s="370">
        <v>124</v>
      </c>
      <c r="G5" s="370">
        <v>844</v>
      </c>
      <c r="H5" s="620"/>
    </row>
    <row r="6" spans="1:8" ht="36" customHeight="1" thickTop="1" x14ac:dyDescent="0.25">
      <c r="A6" s="373" t="s">
        <v>405</v>
      </c>
      <c r="B6" s="374" t="s">
        <v>2000</v>
      </c>
      <c r="C6" s="374" t="s">
        <v>2007</v>
      </c>
      <c r="D6" s="370">
        <v>853</v>
      </c>
      <c r="E6" s="370">
        <v>490</v>
      </c>
      <c r="F6" s="370">
        <v>622</v>
      </c>
      <c r="G6" s="370">
        <v>809</v>
      </c>
      <c r="H6" s="620"/>
    </row>
    <row r="7" spans="1:8" ht="36" customHeight="1" thickBot="1" x14ac:dyDescent="0.3">
      <c r="A7" s="375" t="s">
        <v>405</v>
      </c>
      <c r="B7" s="370" t="s">
        <v>2000</v>
      </c>
      <c r="C7" s="370" t="s">
        <v>2008</v>
      </c>
      <c r="D7" s="370">
        <v>-717</v>
      </c>
      <c r="E7" s="370">
        <v>127</v>
      </c>
      <c r="F7" s="370">
        <v>222</v>
      </c>
      <c r="G7" s="370">
        <v>828</v>
      </c>
      <c r="H7" s="620"/>
    </row>
    <row r="8" spans="1:8" ht="36" customHeight="1" thickTop="1" x14ac:dyDescent="0.25">
      <c r="A8" s="373" t="s">
        <v>397</v>
      </c>
      <c r="B8" s="374" t="s">
        <v>398</v>
      </c>
      <c r="C8" s="374" t="s">
        <v>2009</v>
      </c>
      <c r="D8" s="370">
        <v>664</v>
      </c>
      <c r="E8" s="370">
        <v>486</v>
      </c>
      <c r="F8" s="370">
        <v>882</v>
      </c>
      <c r="G8" s="370">
        <v>284</v>
      </c>
      <c r="H8" s="620"/>
    </row>
    <row r="9" spans="1:8" ht="36" customHeight="1" thickBot="1" x14ac:dyDescent="0.3">
      <c r="A9" s="375" t="s">
        <v>397</v>
      </c>
      <c r="B9" s="370" t="s">
        <v>398</v>
      </c>
      <c r="C9" s="370" t="s">
        <v>1998</v>
      </c>
      <c r="D9" s="370">
        <v>653</v>
      </c>
      <c r="E9" s="370">
        <v>400</v>
      </c>
      <c r="F9" s="370">
        <v>295</v>
      </c>
      <c r="G9" s="370">
        <v>758</v>
      </c>
      <c r="H9" s="620"/>
    </row>
    <row r="10" spans="1:8" ht="36" customHeight="1" thickTop="1" x14ac:dyDescent="0.25">
      <c r="A10" s="373" t="s">
        <v>397</v>
      </c>
      <c r="B10" s="374" t="s">
        <v>421</v>
      </c>
      <c r="C10" s="374" t="s">
        <v>2010</v>
      </c>
      <c r="D10" s="370">
        <v>685</v>
      </c>
      <c r="E10" s="370">
        <v>793</v>
      </c>
      <c r="F10" s="370">
        <v>715</v>
      </c>
      <c r="G10" s="370">
        <v>776</v>
      </c>
      <c r="H10" s="620"/>
    </row>
    <row r="11" spans="1:8" ht="36" customHeight="1" thickBot="1" x14ac:dyDescent="0.3">
      <c r="A11" s="375" t="s">
        <v>397</v>
      </c>
      <c r="B11" s="370" t="s">
        <v>421</v>
      </c>
      <c r="C11" s="370" t="s">
        <v>2011</v>
      </c>
      <c r="D11" s="370">
        <v>846</v>
      </c>
      <c r="E11" s="370">
        <v>-580</v>
      </c>
      <c r="F11" s="370">
        <v>676</v>
      </c>
      <c r="G11" s="370">
        <v>739</v>
      </c>
      <c r="H11" s="620"/>
    </row>
    <row r="12" spans="1:8" ht="36" customHeight="1" thickTop="1" x14ac:dyDescent="0.25">
      <c r="A12" s="373" t="s">
        <v>397</v>
      </c>
      <c r="B12" s="374" t="s">
        <v>421</v>
      </c>
      <c r="C12" s="374" t="s">
        <v>2012</v>
      </c>
      <c r="D12" s="370">
        <v>264</v>
      </c>
      <c r="E12" s="370">
        <v>453</v>
      </c>
      <c r="F12" s="370">
        <v>844</v>
      </c>
      <c r="G12" s="370">
        <v>134</v>
      </c>
      <c r="H12" s="620"/>
    </row>
    <row r="13" spans="1:8" ht="36" customHeight="1" thickBot="1" x14ac:dyDescent="0.3">
      <c r="A13" s="375" t="s">
        <v>397</v>
      </c>
      <c r="B13" s="370" t="s">
        <v>426</v>
      </c>
      <c r="C13" s="370" t="s">
        <v>2013</v>
      </c>
      <c r="D13" s="370">
        <v>247</v>
      </c>
      <c r="E13" s="370">
        <v>991</v>
      </c>
      <c r="F13" s="370">
        <v>567</v>
      </c>
      <c r="G13" s="370">
        <v>440</v>
      </c>
      <c r="H13" s="620"/>
    </row>
    <row r="14" spans="1:8" ht="36" customHeight="1" thickTop="1" x14ac:dyDescent="0.25">
      <c r="A14" s="373" t="s">
        <v>397</v>
      </c>
      <c r="B14" s="374" t="s">
        <v>426</v>
      </c>
      <c r="C14" s="374" t="s">
        <v>2014</v>
      </c>
      <c r="D14" s="370">
        <v>521</v>
      </c>
      <c r="E14" s="370">
        <v>995</v>
      </c>
      <c r="F14" s="370">
        <v>530</v>
      </c>
      <c r="G14" s="370">
        <v>-436</v>
      </c>
      <c r="H14" s="620"/>
    </row>
    <row r="15" spans="1:8" ht="36" customHeight="1" thickBot="1" x14ac:dyDescent="0.3">
      <c r="A15" s="375" t="s">
        <v>397</v>
      </c>
      <c r="B15" s="370" t="s">
        <v>411</v>
      </c>
      <c r="C15" s="370" t="s">
        <v>2015</v>
      </c>
      <c r="D15" s="370">
        <v>306</v>
      </c>
      <c r="E15" s="370">
        <v>150</v>
      </c>
      <c r="F15" s="370">
        <v>978</v>
      </c>
      <c r="G15" s="370">
        <v>-691</v>
      </c>
      <c r="H15" s="620"/>
    </row>
    <row r="16" spans="1:8" ht="36" customHeight="1" thickTop="1" x14ac:dyDescent="0.25">
      <c r="A16" s="373" t="s">
        <v>397</v>
      </c>
      <c r="B16" s="374" t="s">
        <v>411</v>
      </c>
      <c r="C16" s="374" t="s">
        <v>2016</v>
      </c>
      <c r="D16" s="370">
        <v>-539</v>
      </c>
      <c r="E16" s="370">
        <v>924</v>
      </c>
      <c r="F16" s="370">
        <v>555</v>
      </c>
      <c r="G16" s="370">
        <v>-309</v>
      </c>
      <c r="H16" s="620"/>
    </row>
    <row r="17" spans="1:8" ht="36" customHeight="1" thickBot="1" x14ac:dyDescent="0.3">
      <c r="A17" s="375" t="s">
        <v>1995</v>
      </c>
      <c r="B17" s="370" t="s">
        <v>2017</v>
      </c>
      <c r="C17" s="370" t="s">
        <v>1862</v>
      </c>
      <c r="D17" s="370">
        <v>351</v>
      </c>
      <c r="E17" s="370">
        <v>640</v>
      </c>
      <c r="F17" s="370">
        <v>945</v>
      </c>
      <c r="G17" s="370">
        <v>479</v>
      </c>
      <c r="H17" s="620"/>
    </row>
    <row r="18" spans="1:8" ht="36" customHeight="1" thickTop="1" x14ac:dyDescent="0.25">
      <c r="A18" s="373" t="s">
        <v>1995</v>
      </c>
      <c r="B18" s="374" t="s">
        <v>2017</v>
      </c>
      <c r="C18" s="374" t="s">
        <v>2018</v>
      </c>
      <c r="D18" s="370">
        <v>453</v>
      </c>
      <c r="E18" s="370">
        <v>413</v>
      </c>
      <c r="F18" s="370">
        <v>644</v>
      </c>
      <c r="G18" s="370">
        <v>398</v>
      </c>
      <c r="H18" s="620"/>
    </row>
    <row r="19" spans="1:8" ht="36" customHeight="1" thickBot="1" x14ac:dyDescent="0.3">
      <c r="A19" s="375" t="s">
        <v>1995</v>
      </c>
      <c r="B19" s="370" t="s">
        <v>1997</v>
      </c>
      <c r="C19" s="370" t="s">
        <v>2019</v>
      </c>
      <c r="D19" s="370">
        <v>684</v>
      </c>
      <c r="E19" s="370">
        <v>189</v>
      </c>
      <c r="F19" s="370">
        <v>394</v>
      </c>
      <c r="G19" s="370">
        <v>908</v>
      </c>
      <c r="H19" s="620"/>
    </row>
    <row r="20" spans="1:8" ht="36" customHeight="1" thickTop="1" x14ac:dyDescent="0.25">
      <c r="A20" s="373" t="s">
        <v>1995</v>
      </c>
      <c r="B20" s="374" t="s">
        <v>1997</v>
      </c>
      <c r="C20" s="374" t="s">
        <v>2020</v>
      </c>
      <c r="D20" s="370">
        <v>342</v>
      </c>
      <c r="E20" s="370">
        <v>441</v>
      </c>
      <c r="F20" s="370">
        <v>116</v>
      </c>
      <c r="G20" s="370">
        <v>175</v>
      </c>
      <c r="H20" s="620"/>
    </row>
    <row r="21" spans="1:8" ht="36" customHeight="1" thickBot="1" x14ac:dyDescent="0.3">
      <c r="A21" s="375" t="s">
        <v>1995</v>
      </c>
      <c r="B21" s="370" t="s">
        <v>1997</v>
      </c>
      <c r="C21" s="370" t="s">
        <v>1865</v>
      </c>
      <c r="D21" s="370">
        <v>147</v>
      </c>
      <c r="E21" s="370">
        <v>540</v>
      </c>
      <c r="F21" s="370">
        <v>816</v>
      </c>
      <c r="G21" s="370">
        <v>893</v>
      </c>
      <c r="H21" s="620"/>
    </row>
    <row r="22" spans="1:8" ht="36" customHeight="1" thickTop="1" x14ac:dyDescent="0.25">
      <c r="A22" s="373" t="s">
        <v>1995</v>
      </c>
      <c r="B22" s="374" t="s">
        <v>1873</v>
      </c>
      <c r="C22" s="374" t="s">
        <v>2021</v>
      </c>
      <c r="D22" s="370">
        <v>977</v>
      </c>
      <c r="E22" s="370">
        <v>917</v>
      </c>
      <c r="F22" s="370">
        <v>996</v>
      </c>
      <c r="G22" s="370">
        <v>440</v>
      </c>
      <c r="H22" s="620"/>
    </row>
    <row r="23" spans="1:8" ht="36" customHeight="1" thickBot="1" x14ac:dyDescent="0.3">
      <c r="A23" s="375" t="s">
        <v>1995</v>
      </c>
      <c r="B23" s="370" t="s">
        <v>1873</v>
      </c>
      <c r="C23" s="370" t="s">
        <v>1863</v>
      </c>
      <c r="D23" s="370">
        <v>664</v>
      </c>
      <c r="E23" s="370">
        <v>486</v>
      </c>
      <c r="F23" s="370">
        <v>882</v>
      </c>
      <c r="G23" s="370">
        <v>284</v>
      </c>
      <c r="H23" s="620"/>
    </row>
    <row r="24" spans="1:8" ht="36" customHeight="1" thickTop="1" x14ac:dyDescent="0.25">
      <c r="A24" s="373" t="s">
        <v>1995</v>
      </c>
      <c r="B24" s="374" t="s">
        <v>1873</v>
      </c>
      <c r="C24" s="374" t="s">
        <v>2022</v>
      </c>
      <c r="D24" s="370">
        <v>653</v>
      </c>
      <c r="E24" s="370">
        <v>400</v>
      </c>
      <c r="F24" s="370">
        <v>295</v>
      </c>
      <c r="G24" s="370">
        <v>758</v>
      </c>
      <c r="H24" s="620"/>
    </row>
    <row r="25" spans="1:8" ht="36" customHeight="1" thickBot="1" x14ac:dyDescent="0.3">
      <c r="A25" s="375" t="s">
        <v>1995</v>
      </c>
      <c r="B25" s="370" t="s">
        <v>1999</v>
      </c>
      <c r="C25" s="370" t="s">
        <v>2023</v>
      </c>
      <c r="D25" s="370">
        <v>354</v>
      </c>
      <c r="E25" s="370">
        <v>869</v>
      </c>
      <c r="F25" s="370">
        <v>440</v>
      </c>
      <c r="G25" s="370">
        <v>908</v>
      </c>
      <c r="H25" s="620"/>
    </row>
    <row r="26" spans="1:8" ht="36" customHeight="1" thickTop="1" x14ac:dyDescent="0.25">
      <c r="A26" s="373" t="s">
        <v>1995</v>
      </c>
      <c r="B26" s="374" t="s">
        <v>1999</v>
      </c>
      <c r="C26" s="374" t="s">
        <v>2024</v>
      </c>
      <c r="D26" s="370">
        <v>553</v>
      </c>
      <c r="E26" s="370">
        <v>580</v>
      </c>
      <c r="F26" s="370">
        <v>738</v>
      </c>
      <c r="G26" s="370">
        <v>326</v>
      </c>
      <c r="H26" s="620"/>
    </row>
    <row r="27" spans="1:8" ht="36" customHeight="1" thickBot="1" x14ac:dyDescent="0.3">
      <c r="A27" s="375" t="s">
        <v>432</v>
      </c>
      <c r="B27" s="370" t="s">
        <v>1872</v>
      </c>
      <c r="C27" s="370" t="s">
        <v>2025</v>
      </c>
      <c r="D27" s="370">
        <v>628</v>
      </c>
      <c r="E27" s="370">
        <v>319</v>
      </c>
      <c r="F27" s="370">
        <v>286</v>
      </c>
      <c r="G27" s="370">
        <v>188</v>
      </c>
      <c r="H27" s="620"/>
    </row>
    <row r="28" spans="1:8" ht="36" customHeight="1" thickTop="1" x14ac:dyDescent="0.25">
      <c r="A28" s="373" t="s">
        <v>432</v>
      </c>
      <c r="B28" s="374" t="s">
        <v>1871</v>
      </c>
      <c r="C28" s="374" t="s">
        <v>2026</v>
      </c>
      <c r="D28" s="370">
        <v>389</v>
      </c>
      <c r="E28" s="370">
        <v>161</v>
      </c>
      <c r="F28" s="370">
        <v>117</v>
      </c>
      <c r="G28" s="370">
        <v>936</v>
      </c>
      <c r="H28" s="620"/>
    </row>
    <row r="29" spans="1:8" ht="36" customHeight="1" thickBot="1" x14ac:dyDescent="0.3">
      <c r="A29" s="375" t="s">
        <v>432</v>
      </c>
      <c r="B29" s="370" t="s">
        <v>1871</v>
      </c>
      <c r="C29" s="370" t="s">
        <v>2027</v>
      </c>
      <c r="D29" s="370">
        <v>535</v>
      </c>
      <c r="E29" s="370">
        <v>188</v>
      </c>
      <c r="F29" s="370">
        <v>210</v>
      </c>
      <c r="G29" s="370">
        <v>506</v>
      </c>
      <c r="H29" s="620"/>
    </row>
    <row r="30" spans="1:8" ht="36" customHeight="1" thickTop="1" x14ac:dyDescent="0.25">
      <c r="A30" s="373" t="s">
        <v>432</v>
      </c>
      <c r="B30" s="374" t="s">
        <v>1871</v>
      </c>
      <c r="C30" s="374" t="s">
        <v>1861</v>
      </c>
      <c r="D30" s="370">
        <v>987</v>
      </c>
      <c r="E30" s="370">
        <v>296</v>
      </c>
      <c r="F30" s="370">
        <v>168</v>
      </c>
      <c r="G30" s="370">
        <v>433</v>
      </c>
      <c r="H30" s="620"/>
    </row>
    <row r="31" spans="1:8" ht="36" customHeight="1" thickBot="1" x14ac:dyDescent="0.3">
      <c r="A31" s="375" t="s">
        <v>432</v>
      </c>
      <c r="B31" s="370" t="s">
        <v>1871</v>
      </c>
      <c r="C31" s="370" t="s">
        <v>2028</v>
      </c>
      <c r="D31" s="370">
        <v>838</v>
      </c>
      <c r="E31" s="370">
        <v>887</v>
      </c>
      <c r="F31" s="370">
        <v>717</v>
      </c>
      <c r="G31" s="370">
        <v>985</v>
      </c>
      <c r="H31" s="620"/>
    </row>
    <row r="32" spans="1:8" ht="36" customHeight="1" thickTop="1" x14ac:dyDescent="0.25">
      <c r="A32" s="373" t="s">
        <v>432</v>
      </c>
      <c r="B32" s="374" t="s">
        <v>1870</v>
      </c>
      <c r="C32" s="374" t="s">
        <v>150</v>
      </c>
      <c r="D32" s="370">
        <v>134</v>
      </c>
      <c r="E32" s="370">
        <v>620</v>
      </c>
      <c r="F32" s="370">
        <v>943</v>
      </c>
      <c r="G32" s="370">
        <v>560</v>
      </c>
      <c r="H32" s="620"/>
    </row>
    <row r="33" spans="1:8" ht="36" customHeight="1" thickBot="1" x14ac:dyDescent="0.3">
      <c r="A33" s="375" t="s">
        <v>432</v>
      </c>
      <c r="B33" s="370" t="s">
        <v>1870</v>
      </c>
      <c r="C33" s="370" t="s">
        <v>1960</v>
      </c>
      <c r="D33" s="370">
        <v>185</v>
      </c>
      <c r="E33" s="370">
        <v>272</v>
      </c>
      <c r="F33" s="370">
        <v>795</v>
      </c>
      <c r="G33" s="370">
        <v>825</v>
      </c>
      <c r="H33" s="620"/>
    </row>
    <row r="34" spans="1:8" ht="36" customHeight="1" thickTop="1" x14ac:dyDescent="0.25">
      <c r="A34" s="373" t="s">
        <v>432</v>
      </c>
      <c r="B34" s="374" t="s">
        <v>1870</v>
      </c>
      <c r="C34" s="374" t="s">
        <v>149</v>
      </c>
      <c r="D34" s="370">
        <v>352</v>
      </c>
      <c r="E34" s="370">
        <v>513</v>
      </c>
      <c r="F34" s="370">
        <v>816</v>
      </c>
      <c r="G34" s="370">
        <v>959</v>
      </c>
      <c r="H34" s="620"/>
    </row>
    <row r="35" spans="1:8" ht="36" customHeight="1" thickBot="1" x14ac:dyDescent="0.3">
      <c r="A35" s="375" t="s">
        <v>432</v>
      </c>
      <c r="B35" s="370" t="s">
        <v>1870</v>
      </c>
      <c r="C35" s="370" t="s">
        <v>152</v>
      </c>
      <c r="D35" s="370">
        <v>756</v>
      </c>
      <c r="E35" s="370">
        <v>244</v>
      </c>
      <c r="F35" s="370">
        <v>656</v>
      </c>
      <c r="G35" s="370">
        <v>244</v>
      </c>
      <c r="H35" s="620"/>
    </row>
    <row r="36" spans="1:8" ht="36" customHeight="1" thickTop="1" x14ac:dyDescent="0.25">
      <c r="A36" s="373" t="s">
        <v>432</v>
      </c>
      <c r="B36" s="374" t="s">
        <v>1870</v>
      </c>
      <c r="C36" s="374" t="s">
        <v>148</v>
      </c>
      <c r="D36" s="370">
        <v>527</v>
      </c>
      <c r="E36" s="370">
        <v>600</v>
      </c>
      <c r="F36" s="370">
        <v>733</v>
      </c>
      <c r="G36" s="370">
        <v>333</v>
      </c>
      <c r="H36" s="620"/>
    </row>
    <row r="37" spans="1:8" ht="36" customHeight="1" thickBot="1" x14ac:dyDescent="0.3">
      <c r="A37" s="375" t="s">
        <v>401</v>
      </c>
      <c r="B37" s="370" t="s">
        <v>402</v>
      </c>
      <c r="C37" s="370" t="s">
        <v>2029</v>
      </c>
      <c r="D37" s="370">
        <v>858</v>
      </c>
      <c r="E37" s="370">
        <v>301</v>
      </c>
      <c r="F37" s="370">
        <v>764</v>
      </c>
      <c r="G37" s="370">
        <v>858</v>
      </c>
      <c r="H37" s="620"/>
    </row>
    <row r="38" spans="1:8" ht="36" customHeight="1" thickTop="1" x14ac:dyDescent="0.25">
      <c r="A38" s="373" t="s">
        <v>401</v>
      </c>
      <c r="B38" s="374" t="s">
        <v>402</v>
      </c>
      <c r="C38" s="374" t="s">
        <v>1859</v>
      </c>
      <c r="D38" s="370">
        <v>955</v>
      </c>
      <c r="E38" s="370">
        <v>578</v>
      </c>
      <c r="F38" s="370">
        <v>-185</v>
      </c>
      <c r="G38" s="370">
        <v>509</v>
      </c>
      <c r="H38" s="620"/>
    </row>
    <row r="39" spans="1:8" ht="36" customHeight="1" thickBot="1" x14ac:dyDescent="0.3">
      <c r="A39" s="375" t="s">
        <v>401</v>
      </c>
      <c r="B39" s="370" t="s">
        <v>402</v>
      </c>
      <c r="C39" s="370" t="s">
        <v>2030</v>
      </c>
      <c r="D39" s="370">
        <v>181</v>
      </c>
      <c r="E39" s="370">
        <v>824</v>
      </c>
      <c r="F39" s="370">
        <v>556</v>
      </c>
      <c r="G39" s="370">
        <v>740</v>
      </c>
      <c r="H39" s="620"/>
    </row>
    <row r="40" spans="1:8" ht="36" customHeight="1" thickTop="1" x14ac:dyDescent="0.25">
      <c r="A40" s="373" t="s">
        <v>401</v>
      </c>
      <c r="B40" s="374" t="s">
        <v>402</v>
      </c>
      <c r="C40" s="374" t="s">
        <v>2031</v>
      </c>
      <c r="D40" s="370">
        <v>699</v>
      </c>
      <c r="E40" s="370">
        <v>142</v>
      </c>
      <c r="F40" s="370">
        <v>421</v>
      </c>
      <c r="G40" s="370">
        <v>944</v>
      </c>
      <c r="H40" s="620"/>
    </row>
    <row r="41" spans="1:8" ht="36" customHeight="1" thickBot="1" x14ac:dyDescent="0.3">
      <c r="A41" s="375" t="s">
        <v>401</v>
      </c>
      <c r="B41" s="370" t="s">
        <v>402</v>
      </c>
      <c r="C41" s="370" t="s">
        <v>2032</v>
      </c>
      <c r="D41" s="370">
        <v>271</v>
      </c>
      <c r="E41" s="370">
        <v>642</v>
      </c>
      <c r="F41" s="370">
        <v>716</v>
      </c>
      <c r="G41" s="370">
        <v>804</v>
      </c>
      <c r="H41" s="620"/>
    </row>
    <row r="42" spans="1:8" ht="36" customHeight="1" thickTop="1" x14ac:dyDescent="0.25">
      <c r="A42" s="373" t="s">
        <v>401</v>
      </c>
      <c r="B42" s="374" t="s">
        <v>408</v>
      </c>
      <c r="C42" s="374" t="s">
        <v>2033</v>
      </c>
      <c r="D42" s="370">
        <v>787</v>
      </c>
      <c r="E42" s="370">
        <v>235</v>
      </c>
      <c r="F42" s="370">
        <v>478</v>
      </c>
      <c r="G42" s="370">
        <v>887</v>
      </c>
      <c r="H42" s="620"/>
    </row>
    <row r="43" spans="1:8" ht="36" customHeight="1" thickBot="1" x14ac:dyDescent="0.3">
      <c r="A43" s="375" t="s">
        <v>401</v>
      </c>
      <c r="B43" s="370" t="s">
        <v>408</v>
      </c>
      <c r="C43" s="370" t="s">
        <v>2034</v>
      </c>
      <c r="D43" s="370">
        <v>-145</v>
      </c>
      <c r="E43" s="370">
        <v>524</v>
      </c>
      <c r="F43" s="370">
        <v>507</v>
      </c>
      <c r="G43" s="370">
        <v>790</v>
      </c>
      <c r="H43" s="620"/>
    </row>
    <row r="44" spans="1:8" ht="36" customHeight="1" thickTop="1" x14ac:dyDescent="0.25">
      <c r="A44" s="373" t="s">
        <v>401</v>
      </c>
      <c r="B44" s="374" t="s">
        <v>408</v>
      </c>
      <c r="C44" s="374" t="s">
        <v>2035</v>
      </c>
      <c r="D44" s="370">
        <v>509</v>
      </c>
      <c r="E44" s="370">
        <v>746</v>
      </c>
      <c r="F44" s="370">
        <v>449</v>
      </c>
      <c r="G44" s="370">
        <v>752</v>
      </c>
      <c r="H44" s="620"/>
    </row>
    <row r="45" spans="1:8" ht="36" customHeight="1" thickBot="1" x14ac:dyDescent="0.3">
      <c r="A45" s="375" t="s">
        <v>401</v>
      </c>
      <c r="B45" s="370" t="s">
        <v>416</v>
      </c>
      <c r="C45" s="370" t="s">
        <v>2036</v>
      </c>
      <c r="D45" s="370">
        <v>150</v>
      </c>
      <c r="E45" s="370">
        <v>189</v>
      </c>
      <c r="F45" s="370">
        <v>987</v>
      </c>
      <c r="G45" s="370">
        <v>364</v>
      </c>
      <c r="H45" s="620"/>
    </row>
    <row r="46" spans="1:8" ht="36" customHeight="1" thickTop="1" x14ac:dyDescent="0.25">
      <c r="A46" s="373" t="s">
        <v>401</v>
      </c>
      <c r="B46" s="374" t="s">
        <v>416</v>
      </c>
      <c r="C46" s="374" t="s">
        <v>2037</v>
      </c>
      <c r="D46" s="370">
        <v>996</v>
      </c>
      <c r="E46" s="370">
        <v>587</v>
      </c>
      <c r="F46" s="370">
        <v>872</v>
      </c>
      <c r="G46" s="370">
        <v>809</v>
      </c>
      <c r="H46" s="620"/>
    </row>
    <row r="47" spans="1:8" ht="36" customHeight="1" thickBot="1" x14ac:dyDescent="0.3">
      <c r="A47" s="375" t="s">
        <v>401</v>
      </c>
      <c r="B47" s="370" t="s">
        <v>416</v>
      </c>
      <c r="C47" s="370" t="s">
        <v>1864</v>
      </c>
      <c r="D47" s="370">
        <v>284</v>
      </c>
      <c r="E47" s="370">
        <v>955</v>
      </c>
      <c r="F47" s="370">
        <v>128</v>
      </c>
      <c r="G47" s="370">
        <v>168</v>
      </c>
      <c r="H47" s="620"/>
    </row>
    <row r="48" spans="1:8" ht="36" customHeight="1" thickTop="1" x14ac:dyDescent="0.25">
      <c r="A48" s="373" t="s">
        <v>401</v>
      </c>
      <c r="B48" s="374" t="s">
        <v>416</v>
      </c>
      <c r="C48" s="374" t="s">
        <v>2038</v>
      </c>
      <c r="D48" s="370">
        <v>115</v>
      </c>
      <c r="E48" s="370">
        <v>226</v>
      </c>
      <c r="F48" s="370">
        <v>514</v>
      </c>
      <c r="G48" s="370">
        <v>578</v>
      </c>
      <c r="H48" s="620"/>
    </row>
    <row r="49" spans="1:8" ht="36" customHeight="1" thickBot="1" x14ac:dyDescent="0.3">
      <c r="A49" s="375" t="s">
        <v>401</v>
      </c>
      <c r="B49" s="370" t="s">
        <v>416</v>
      </c>
      <c r="C49" s="370" t="s">
        <v>2039</v>
      </c>
      <c r="D49" s="370">
        <v>578</v>
      </c>
      <c r="E49" s="370">
        <v>155</v>
      </c>
      <c r="F49" s="370">
        <v>715</v>
      </c>
      <c r="G49" s="370">
        <v>242</v>
      </c>
      <c r="H49" s="620"/>
    </row>
    <row r="50" spans="1:8" ht="36" customHeight="1" thickTop="1" thickBot="1" x14ac:dyDescent="0.3">
      <c r="A50" s="373" t="s">
        <v>401</v>
      </c>
      <c r="B50" s="374" t="s">
        <v>416</v>
      </c>
      <c r="C50" s="374" t="s">
        <v>2002</v>
      </c>
      <c r="D50" s="370">
        <v>313</v>
      </c>
      <c r="E50" s="370">
        <v>783</v>
      </c>
      <c r="F50" s="370">
        <v>-630</v>
      </c>
      <c r="G50" s="370">
        <v>247</v>
      </c>
      <c r="H50" s="621"/>
    </row>
    <row r="51" spans="1:8" ht="36" customHeight="1" thickTop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06">
    <tabColor theme="9" tint="-0.249977111117893"/>
  </sheetPr>
  <dimension ref="A1:AA35"/>
  <sheetViews>
    <sheetView showGridLines="0" zoomScale="80" zoomScaleNormal="80" workbookViewId="0">
      <selection activeCell="Z2" sqref="Z2"/>
    </sheetView>
  </sheetViews>
  <sheetFormatPr defaultRowHeight="15" x14ac:dyDescent="0.25"/>
  <cols>
    <col min="1" max="1" width="9.42578125" bestFit="1" customWidth="1"/>
    <col min="2" max="2" width="7" bestFit="1" customWidth="1"/>
    <col min="3" max="3" width="7.5703125" customWidth="1"/>
    <col min="4" max="4" width="7" bestFit="1" customWidth="1"/>
    <col min="5" max="5" width="7.42578125" customWidth="1"/>
    <col min="6" max="6" width="7.28515625" customWidth="1"/>
    <col min="7" max="7" width="8.28515625" customWidth="1"/>
    <col min="8" max="8" width="7" bestFit="1" customWidth="1"/>
    <col min="9" max="9" width="7.7109375" customWidth="1"/>
    <col min="10" max="10" width="7" bestFit="1" customWidth="1"/>
    <col min="11" max="11" width="7.7109375" customWidth="1"/>
    <col min="12" max="12" width="7" bestFit="1" customWidth="1"/>
    <col min="13" max="13" width="7.5703125" customWidth="1"/>
    <col min="14" max="15" width="7" bestFit="1" customWidth="1"/>
    <col min="16" max="16" width="7.140625" customWidth="1"/>
    <col min="17" max="17" width="8.140625" customWidth="1"/>
    <col min="18" max="18" width="7" bestFit="1" customWidth="1"/>
    <col min="19" max="19" width="7.140625" customWidth="1"/>
    <col min="20" max="20" width="7" bestFit="1" customWidth="1"/>
    <col min="21" max="21" width="7.85546875" customWidth="1"/>
    <col min="22" max="22" width="7.28515625" customWidth="1"/>
    <col min="23" max="23" width="8.28515625" customWidth="1"/>
    <col min="24" max="24" width="7" bestFit="1" customWidth="1"/>
    <col min="25" max="25" width="7.42578125" customWidth="1"/>
    <col min="26" max="26" width="22.42578125" customWidth="1"/>
    <col min="27" max="27" width="18" bestFit="1" customWidth="1"/>
  </cols>
  <sheetData>
    <row r="1" spans="1:27" ht="35.1" customHeight="1" thickBot="1" x14ac:dyDescent="0.3">
      <c r="A1" s="501" t="s">
        <v>2320</v>
      </c>
      <c r="B1" s="376" t="s">
        <v>2072</v>
      </c>
      <c r="C1" s="376" t="s">
        <v>2073</v>
      </c>
      <c r="D1" s="376" t="s">
        <v>2074</v>
      </c>
      <c r="E1" s="376" t="s">
        <v>2075</v>
      </c>
      <c r="F1" s="376" t="s">
        <v>2076</v>
      </c>
      <c r="G1" s="376" t="s">
        <v>2077</v>
      </c>
      <c r="H1" s="376" t="s">
        <v>2078</v>
      </c>
      <c r="I1" s="376" t="s">
        <v>2079</v>
      </c>
      <c r="J1" s="376" t="s">
        <v>2080</v>
      </c>
      <c r="K1" s="376" t="s">
        <v>2081</v>
      </c>
      <c r="L1" s="376" t="s">
        <v>2082</v>
      </c>
      <c r="M1" s="376" t="s">
        <v>2083</v>
      </c>
      <c r="N1" s="376" t="s">
        <v>2084</v>
      </c>
      <c r="O1" s="376" t="s">
        <v>2085</v>
      </c>
      <c r="P1" s="376" t="s">
        <v>2086</v>
      </c>
      <c r="Q1" s="376" t="s">
        <v>2087</v>
      </c>
      <c r="R1" s="376" t="s">
        <v>2088</v>
      </c>
      <c r="S1" s="376" t="s">
        <v>2089</v>
      </c>
      <c r="T1" s="376" t="s">
        <v>2090</v>
      </c>
      <c r="U1" s="376" t="s">
        <v>2091</v>
      </c>
      <c r="V1" s="376" t="s">
        <v>2092</v>
      </c>
      <c r="W1" s="376" t="s">
        <v>2093</v>
      </c>
      <c r="X1" s="376" t="s">
        <v>2094</v>
      </c>
      <c r="Y1" s="376" t="s">
        <v>2095</v>
      </c>
      <c r="Z1" s="376" t="s">
        <v>2100</v>
      </c>
      <c r="AA1" s="376" t="s">
        <v>2101</v>
      </c>
    </row>
    <row r="2" spans="1:27" ht="35.1" customHeight="1" thickTop="1" x14ac:dyDescent="0.25">
      <c r="A2" s="198">
        <v>1</v>
      </c>
      <c r="B2" s="198">
        <v>0.60580000000000001</v>
      </c>
      <c r="C2" s="198">
        <v>0.60580000000000001</v>
      </c>
      <c r="D2" s="198">
        <v>0.58819999999999995</v>
      </c>
      <c r="E2" s="198">
        <v>0.58819999999999995</v>
      </c>
      <c r="F2" s="198">
        <v>0.51690000000000003</v>
      </c>
      <c r="G2" s="198">
        <v>0.51690000000000003</v>
      </c>
      <c r="H2" s="198">
        <v>0.63019999999999998</v>
      </c>
      <c r="I2" s="198">
        <v>0.63019999999999998</v>
      </c>
      <c r="J2" s="198">
        <v>0.6079</v>
      </c>
      <c r="K2" s="198">
        <v>0.6079</v>
      </c>
      <c r="L2" s="198">
        <v>0.6159</v>
      </c>
      <c r="M2" s="198">
        <v>0.6159</v>
      </c>
      <c r="N2" s="198">
        <v>0.68220000000000003</v>
      </c>
      <c r="O2" s="198">
        <v>0.68220000000000003</v>
      </c>
      <c r="P2" s="198">
        <v>0.73170000000000002</v>
      </c>
      <c r="Q2" s="198">
        <v>0.73170000000000002</v>
      </c>
      <c r="R2" s="198">
        <v>0.68759999999999999</v>
      </c>
      <c r="S2" s="198">
        <v>0.68759999999999999</v>
      </c>
      <c r="T2" s="198">
        <v>0.69299999999999995</v>
      </c>
      <c r="U2" s="198">
        <v>0.69299999999999995</v>
      </c>
      <c r="V2" s="198">
        <v>0.67989999999999995</v>
      </c>
      <c r="W2" s="198">
        <v>0.67989999999999995</v>
      </c>
      <c r="X2" s="198">
        <v>0.63029999999999997</v>
      </c>
      <c r="Y2" s="198">
        <v>0.63029999999999997</v>
      </c>
      <c r="Z2" s="623"/>
      <c r="AA2" s="625"/>
    </row>
    <row r="3" spans="1:27" ht="35.1" customHeight="1" x14ac:dyDescent="0.25">
      <c r="A3" s="198">
        <v>2</v>
      </c>
      <c r="B3" s="198">
        <v>0.57179999999999997</v>
      </c>
      <c r="C3" s="198">
        <v>0.57179999999999997</v>
      </c>
      <c r="D3" s="198">
        <v>0.58350000000000002</v>
      </c>
      <c r="E3" s="198">
        <v>0.58350000000000002</v>
      </c>
      <c r="F3" s="198">
        <v>0.52359999999999995</v>
      </c>
      <c r="G3" s="198">
        <v>0.52359999999999995</v>
      </c>
      <c r="H3" s="198">
        <v>0.66410000000000002</v>
      </c>
      <c r="I3" s="198">
        <v>0.66410000000000002</v>
      </c>
      <c r="J3" s="198">
        <v>0.57240000000000002</v>
      </c>
      <c r="K3" s="198">
        <v>0.57240000000000002</v>
      </c>
      <c r="L3" s="198">
        <v>0.65129999999999999</v>
      </c>
      <c r="M3" s="198">
        <v>0.65129999999999999</v>
      </c>
      <c r="N3" s="198">
        <v>0.66510000000000002</v>
      </c>
      <c r="O3" s="198">
        <v>0.66510000000000002</v>
      </c>
      <c r="P3" s="198">
        <v>0.71430000000000005</v>
      </c>
      <c r="Q3" s="198">
        <v>0.71430000000000005</v>
      </c>
      <c r="R3" s="198">
        <v>0.72629999999999995</v>
      </c>
      <c r="S3" s="198">
        <v>0.72629999999999995</v>
      </c>
      <c r="T3" s="198">
        <v>0.69169999999999998</v>
      </c>
      <c r="U3" s="198">
        <v>0.69169999999999998</v>
      </c>
      <c r="V3" s="198">
        <v>0.65590000000000004</v>
      </c>
      <c r="W3" s="198">
        <v>0.65590000000000004</v>
      </c>
      <c r="X3" s="198">
        <v>0.65939999999999999</v>
      </c>
      <c r="Y3" s="198">
        <v>0.65939999999999999</v>
      </c>
      <c r="Z3" s="622"/>
      <c r="AA3" s="626"/>
    </row>
    <row r="4" spans="1:27" ht="35.1" customHeight="1" x14ac:dyDescent="0.25">
      <c r="A4" s="198">
        <v>3</v>
      </c>
      <c r="B4" s="198">
        <v>0.59540000000000004</v>
      </c>
      <c r="C4" s="198">
        <v>0.59540000000000004</v>
      </c>
      <c r="D4" s="198">
        <v>0.60099999999999998</v>
      </c>
      <c r="E4" s="198">
        <v>0.60099999999999998</v>
      </c>
      <c r="F4" s="198">
        <v>0.51790000000000003</v>
      </c>
      <c r="G4" s="198">
        <v>0.51790000000000003</v>
      </c>
      <c r="H4" s="198">
        <v>0.68620000000000003</v>
      </c>
      <c r="I4" s="198">
        <v>0.68620000000000003</v>
      </c>
      <c r="J4" s="198">
        <v>0.5444</v>
      </c>
      <c r="K4" s="198">
        <v>0.5444</v>
      </c>
      <c r="L4" s="198">
        <v>0.67669999999999997</v>
      </c>
      <c r="M4" s="198">
        <v>0.67669999999999997</v>
      </c>
      <c r="N4" s="198">
        <v>0.67020000000000002</v>
      </c>
      <c r="O4" s="198">
        <v>0.67020000000000002</v>
      </c>
      <c r="P4" s="198">
        <v>0.69240000000000002</v>
      </c>
      <c r="Q4" s="198">
        <v>0.69240000000000002</v>
      </c>
      <c r="R4" s="198">
        <v>0.74760000000000004</v>
      </c>
      <c r="S4" s="198">
        <v>0.74760000000000004</v>
      </c>
      <c r="T4" s="198">
        <v>0.67910000000000004</v>
      </c>
      <c r="U4" s="198">
        <v>0.67910000000000004</v>
      </c>
      <c r="V4" s="198">
        <v>0.59670000000000001</v>
      </c>
      <c r="W4" s="198">
        <v>0.59670000000000001</v>
      </c>
      <c r="X4" s="198">
        <v>0.71760000000000002</v>
      </c>
      <c r="Y4" s="198">
        <v>0.71760000000000002</v>
      </c>
      <c r="Z4" s="622"/>
      <c r="AA4" s="626"/>
    </row>
    <row r="5" spans="1:27" ht="35.1" customHeight="1" x14ac:dyDescent="0.25">
      <c r="A5" s="198">
        <v>4</v>
      </c>
      <c r="B5" s="198">
        <v>0.55989999999999995</v>
      </c>
      <c r="C5" s="198">
        <v>0.55989999999999995</v>
      </c>
      <c r="D5" s="198">
        <v>0.623</v>
      </c>
      <c r="E5" s="198">
        <v>0.623</v>
      </c>
      <c r="F5" s="198">
        <v>0.54339999999999999</v>
      </c>
      <c r="G5" s="198">
        <v>0.54339999999999999</v>
      </c>
      <c r="H5" s="198">
        <v>0.6462</v>
      </c>
      <c r="I5" s="198">
        <v>0.6462</v>
      </c>
      <c r="J5" s="198">
        <v>0.5444</v>
      </c>
      <c r="K5" s="198">
        <v>0.5444</v>
      </c>
      <c r="L5" s="198">
        <v>0.70669999999999999</v>
      </c>
      <c r="M5" s="198">
        <v>0.70669999999999999</v>
      </c>
      <c r="N5" s="198">
        <v>0.66379999999999995</v>
      </c>
      <c r="O5" s="198">
        <v>0.66379999999999995</v>
      </c>
      <c r="P5" s="198">
        <v>0.68569999999999998</v>
      </c>
      <c r="Q5" s="198">
        <v>0.68569999999999998</v>
      </c>
      <c r="R5" s="198">
        <v>0.73850000000000005</v>
      </c>
      <c r="S5" s="198">
        <v>0.73850000000000005</v>
      </c>
      <c r="T5" s="198">
        <v>0.63460000000000005</v>
      </c>
      <c r="U5" s="198">
        <v>0.63460000000000005</v>
      </c>
      <c r="V5" s="198">
        <v>0.62609999999999999</v>
      </c>
      <c r="W5" s="198">
        <v>0.62609999999999999</v>
      </c>
      <c r="X5" s="198">
        <v>0.72950000000000004</v>
      </c>
      <c r="Y5" s="198">
        <v>0.72950000000000004</v>
      </c>
      <c r="Z5" s="622"/>
      <c r="AA5" s="626"/>
    </row>
    <row r="6" spans="1:27" ht="35.1" customHeight="1" x14ac:dyDescent="0.25">
      <c r="A6" s="198">
        <v>5</v>
      </c>
      <c r="B6" s="198">
        <v>0.54369999999999996</v>
      </c>
      <c r="C6" s="198">
        <v>0.54369999999999996</v>
      </c>
      <c r="D6" s="198">
        <v>0.66439999999999999</v>
      </c>
      <c r="E6" s="198">
        <v>0.66439999999999999</v>
      </c>
      <c r="F6" s="198">
        <v>0.52239999999999998</v>
      </c>
      <c r="G6" s="198">
        <v>0.52239999999999998</v>
      </c>
      <c r="H6" s="198">
        <v>0.62709999999999999</v>
      </c>
      <c r="I6" s="198">
        <v>0.62709999999999999</v>
      </c>
      <c r="J6" s="198">
        <v>0.57920000000000005</v>
      </c>
      <c r="K6" s="198">
        <v>0.57920000000000005</v>
      </c>
      <c r="L6" s="198">
        <v>0.66469999999999996</v>
      </c>
      <c r="M6" s="198">
        <v>0.66469999999999996</v>
      </c>
      <c r="N6" s="198">
        <v>0.6573</v>
      </c>
      <c r="O6" s="198">
        <v>0.6573</v>
      </c>
      <c r="P6" s="198">
        <v>0.71379999999999999</v>
      </c>
      <c r="Q6" s="198">
        <v>0.71379999999999999</v>
      </c>
      <c r="R6" s="198">
        <v>0.75109999999999999</v>
      </c>
      <c r="S6" s="198">
        <v>0.75109999999999999</v>
      </c>
      <c r="T6" s="198">
        <v>0.59960000000000002</v>
      </c>
      <c r="U6" s="198">
        <v>0.59960000000000002</v>
      </c>
      <c r="V6" s="198">
        <v>0.67679999999999996</v>
      </c>
      <c r="W6" s="198">
        <v>0.67679999999999996</v>
      </c>
      <c r="X6" s="198">
        <v>0.70569999999999999</v>
      </c>
      <c r="Y6" s="198">
        <v>0.70569999999999999</v>
      </c>
      <c r="Z6" s="622"/>
      <c r="AA6" s="626"/>
    </row>
    <row r="7" spans="1:27" ht="35.1" customHeight="1" x14ac:dyDescent="0.25">
      <c r="A7" s="198">
        <v>6</v>
      </c>
      <c r="B7" s="198">
        <v>0.52529999999999999</v>
      </c>
      <c r="C7" s="198">
        <v>0.52529999999999999</v>
      </c>
      <c r="D7" s="198">
        <v>0.64700000000000002</v>
      </c>
      <c r="E7" s="198">
        <v>0.64700000000000002</v>
      </c>
      <c r="F7" s="198">
        <v>0.50160000000000005</v>
      </c>
      <c r="G7" s="198">
        <v>0.50160000000000005</v>
      </c>
      <c r="H7" s="198">
        <v>0.60819999999999996</v>
      </c>
      <c r="I7" s="198">
        <v>0.60819999999999996</v>
      </c>
      <c r="J7" s="198">
        <v>0.61109999999999998</v>
      </c>
      <c r="K7" s="198">
        <v>0.61109999999999998</v>
      </c>
      <c r="L7" s="198">
        <v>0.69469999999999998</v>
      </c>
      <c r="M7" s="198">
        <v>0.69469999999999998</v>
      </c>
      <c r="N7" s="198">
        <v>0.64219999999999999</v>
      </c>
      <c r="O7" s="198">
        <v>0.64219999999999999</v>
      </c>
      <c r="P7" s="198">
        <v>0.74439999999999995</v>
      </c>
      <c r="Q7" s="198">
        <v>0.74439999999999995</v>
      </c>
      <c r="R7" s="198">
        <v>0.68740000000000001</v>
      </c>
      <c r="S7" s="198">
        <v>0.68740000000000001</v>
      </c>
      <c r="T7" s="198">
        <v>0.62909999999999999</v>
      </c>
      <c r="U7" s="198">
        <v>0.62909999999999999</v>
      </c>
      <c r="V7" s="198">
        <v>0.65910000000000002</v>
      </c>
      <c r="W7" s="198">
        <v>0.65910000000000002</v>
      </c>
      <c r="X7" s="198">
        <v>0.65690000000000004</v>
      </c>
      <c r="Y7" s="198">
        <v>0.65690000000000004</v>
      </c>
      <c r="Z7" s="622"/>
      <c r="AA7" s="626"/>
    </row>
    <row r="8" spans="1:27" ht="35.1" customHeight="1" x14ac:dyDescent="0.25">
      <c r="A8" s="198">
        <v>7</v>
      </c>
      <c r="B8" s="198">
        <v>0.55630000000000002</v>
      </c>
      <c r="C8" s="198">
        <v>0.55630000000000002</v>
      </c>
      <c r="D8" s="198">
        <v>0.66320000000000001</v>
      </c>
      <c r="E8" s="198">
        <v>0.66320000000000001</v>
      </c>
      <c r="F8" s="198">
        <v>0.51949999999999996</v>
      </c>
      <c r="G8" s="198">
        <v>0.51949999999999996</v>
      </c>
      <c r="H8" s="198">
        <v>0.60309999999999997</v>
      </c>
      <c r="I8" s="198">
        <v>0.60309999999999997</v>
      </c>
      <c r="J8" s="198">
        <v>0.60970000000000002</v>
      </c>
      <c r="K8" s="198">
        <v>0.60970000000000002</v>
      </c>
      <c r="L8" s="198">
        <v>0.65820000000000001</v>
      </c>
      <c r="M8" s="198">
        <v>0.65820000000000001</v>
      </c>
      <c r="N8" s="198">
        <v>0.6694</v>
      </c>
      <c r="O8" s="198">
        <v>0.6694</v>
      </c>
      <c r="P8" s="198">
        <v>0.73599999999999999</v>
      </c>
      <c r="Q8" s="198">
        <v>0.73599999999999999</v>
      </c>
      <c r="R8" s="198">
        <v>0.66959999999999997</v>
      </c>
      <c r="S8" s="198">
        <v>0.66959999999999997</v>
      </c>
      <c r="T8" s="198">
        <v>0.66859999999999997</v>
      </c>
      <c r="U8" s="198">
        <v>0.66859999999999997</v>
      </c>
      <c r="V8" s="198">
        <v>0.68920000000000003</v>
      </c>
      <c r="W8" s="198">
        <v>0.68920000000000003</v>
      </c>
      <c r="X8" s="198">
        <v>0.63190000000000002</v>
      </c>
      <c r="Y8" s="198">
        <v>0.63190000000000002</v>
      </c>
      <c r="Z8" s="622"/>
      <c r="AA8" s="626"/>
    </row>
    <row r="9" spans="1:27" ht="35.1" customHeight="1" x14ac:dyDescent="0.25">
      <c r="A9" s="198">
        <v>8</v>
      </c>
      <c r="B9" s="198">
        <v>0.56689999999999996</v>
      </c>
      <c r="C9" s="198">
        <v>0.56689999999999996</v>
      </c>
      <c r="D9" s="198">
        <v>0.62990000000000002</v>
      </c>
      <c r="E9" s="198">
        <v>0.62990000000000002</v>
      </c>
      <c r="F9" s="198">
        <v>0.51949999999999996</v>
      </c>
      <c r="G9" s="198">
        <v>0.51949999999999996</v>
      </c>
      <c r="H9" s="198">
        <v>0.63780000000000003</v>
      </c>
      <c r="I9" s="198">
        <v>0.63780000000000003</v>
      </c>
      <c r="J9" s="198">
        <v>0.62909999999999999</v>
      </c>
      <c r="K9" s="198">
        <v>0.62909999999999999</v>
      </c>
      <c r="L9" s="198">
        <v>0.63449999999999995</v>
      </c>
      <c r="M9" s="198">
        <v>0.63449999999999995</v>
      </c>
      <c r="N9" s="198">
        <v>0.71989999999999998</v>
      </c>
      <c r="O9" s="198">
        <v>0.71989999999999998</v>
      </c>
      <c r="P9" s="198">
        <v>0.75660000000000005</v>
      </c>
      <c r="Q9" s="198">
        <v>0.75660000000000005</v>
      </c>
      <c r="R9" s="198">
        <v>0.64849999999999997</v>
      </c>
      <c r="S9" s="198">
        <v>0.64849999999999997</v>
      </c>
      <c r="T9" s="198">
        <v>0.70340000000000003</v>
      </c>
      <c r="U9" s="198">
        <v>0.70340000000000003</v>
      </c>
      <c r="V9" s="198">
        <v>0.65249999999999997</v>
      </c>
      <c r="W9" s="198">
        <v>0.65249999999999997</v>
      </c>
      <c r="X9" s="198">
        <v>0.66159999999999997</v>
      </c>
      <c r="Y9" s="198">
        <v>0.66159999999999997</v>
      </c>
      <c r="Z9" s="622"/>
      <c r="AA9" s="626"/>
    </row>
    <row r="10" spans="1:27" ht="35.1" customHeight="1" x14ac:dyDescent="0.25">
      <c r="A10" s="198">
        <v>9</v>
      </c>
      <c r="B10" s="198">
        <v>0.58630000000000004</v>
      </c>
      <c r="C10" s="198">
        <v>0.58630000000000004</v>
      </c>
      <c r="D10" s="198">
        <v>0.5978</v>
      </c>
      <c r="E10" s="198">
        <v>0.5978</v>
      </c>
      <c r="F10" s="198">
        <v>0.5373</v>
      </c>
      <c r="G10" s="198">
        <v>0.5373</v>
      </c>
      <c r="H10" s="198">
        <v>0.66690000000000005</v>
      </c>
      <c r="I10" s="198">
        <v>0.66690000000000005</v>
      </c>
      <c r="J10" s="198">
        <v>0.60660000000000003</v>
      </c>
      <c r="K10" s="198">
        <v>0.60660000000000003</v>
      </c>
      <c r="L10" s="198">
        <v>0.62329999999999997</v>
      </c>
      <c r="M10" s="198">
        <v>0.62329999999999997</v>
      </c>
      <c r="N10" s="198">
        <v>0.71050000000000002</v>
      </c>
      <c r="O10" s="198">
        <v>0.71050000000000002</v>
      </c>
      <c r="P10" s="198">
        <v>0.69930000000000003</v>
      </c>
      <c r="Q10" s="198">
        <v>0.69930000000000003</v>
      </c>
      <c r="R10" s="198">
        <v>0.68659999999999999</v>
      </c>
      <c r="S10" s="198">
        <v>0.68659999999999999</v>
      </c>
      <c r="T10" s="198">
        <v>0.7107</v>
      </c>
      <c r="U10" s="198">
        <v>0.7107</v>
      </c>
      <c r="V10" s="198">
        <v>0.60019999999999996</v>
      </c>
      <c r="W10" s="198">
        <v>0.60019999999999996</v>
      </c>
      <c r="X10" s="198">
        <v>0.70660000000000001</v>
      </c>
      <c r="Y10" s="198">
        <v>0.70660000000000001</v>
      </c>
      <c r="Z10" s="622"/>
      <c r="AA10" s="626"/>
    </row>
    <row r="11" spans="1:27" ht="35.1" customHeight="1" x14ac:dyDescent="0.25">
      <c r="A11" s="198">
        <v>10</v>
      </c>
      <c r="B11" s="198">
        <v>0.58279999999999998</v>
      </c>
      <c r="C11" s="198">
        <v>0.58279999999999998</v>
      </c>
      <c r="D11" s="198">
        <v>0.58399999999999996</v>
      </c>
      <c r="E11" s="198">
        <v>0.58399999999999996</v>
      </c>
      <c r="F11" s="198">
        <v>0.51990000000000003</v>
      </c>
      <c r="G11" s="198">
        <v>0.51990000000000003</v>
      </c>
      <c r="H11" s="198">
        <v>0.63880000000000003</v>
      </c>
      <c r="I11" s="198">
        <v>0.63880000000000003</v>
      </c>
      <c r="J11" s="198">
        <v>0.57130000000000003</v>
      </c>
      <c r="K11" s="198">
        <v>0.57130000000000003</v>
      </c>
      <c r="L11" s="198">
        <v>0.65959999999999996</v>
      </c>
      <c r="M11" s="198">
        <v>0.65959999999999996</v>
      </c>
      <c r="N11" s="198">
        <v>0.66020000000000001</v>
      </c>
      <c r="O11" s="198">
        <v>0.66020000000000001</v>
      </c>
      <c r="P11" s="198">
        <v>0.69450000000000001</v>
      </c>
      <c r="Q11" s="198">
        <v>0.69450000000000001</v>
      </c>
      <c r="R11" s="198">
        <v>0.69</v>
      </c>
      <c r="S11" s="198">
        <v>0.69</v>
      </c>
      <c r="T11" s="198">
        <v>0.71560000000000001</v>
      </c>
      <c r="U11" s="198">
        <v>0.71560000000000001</v>
      </c>
      <c r="V11" s="198">
        <v>0.61360000000000003</v>
      </c>
      <c r="W11" s="198">
        <v>0.61360000000000003</v>
      </c>
      <c r="X11" s="198">
        <v>0.72970000000000002</v>
      </c>
      <c r="Y11" s="198">
        <v>0.72970000000000002</v>
      </c>
      <c r="Z11" s="622"/>
      <c r="AA11" s="626"/>
    </row>
    <row r="12" spans="1:27" ht="35.1" customHeight="1" x14ac:dyDescent="0.25">
      <c r="A12" s="198">
        <v>11</v>
      </c>
      <c r="B12" s="198">
        <v>0.57010000000000005</v>
      </c>
      <c r="C12" s="198">
        <v>0.57010000000000005</v>
      </c>
      <c r="D12" s="198">
        <v>0.61539999999999995</v>
      </c>
      <c r="E12" s="198">
        <v>0.61539999999999995</v>
      </c>
      <c r="F12" s="198">
        <v>0.52559999999999996</v>
      </c>
      <c r="G12" s="198">
        <v>0.52559999999999996</v>
      </c>
      <c r="H12" s="198">
        <v>0.66349999999999998</v>
      </c>
      <c r="I12" s="198">
        <v>0.66349999999999998</v>
      </c>
      <c r="J12" s="198">
        <v>0.54430000000000001</v>
      </c>
      <c r="K12" s="198">
        <v>0.54430000000000001</v>
      </c>
      <c r="L12" s="198">
        <v>0.68359999999999999</v>
      </c>
      <c r="M12" s="198">
        <v>0.68359999999999999</v>
      </c>
      <c r="N12" s="198">
        <v>0.69630000000000003</v>
      </c>
      <c r="O12" s="198">
        <v>0.69630000000000003</v>
      </c>
      <c r="P12" s="198">
        <v>0.68559999999999999</v>
      </c>
      <c r="Q12" s="198">
        <v>0.68559999999999999</v>
      </c>
      <c r="R12" s="198">
        <v>0.72540000000000004</v>
      </c>
      <c r="S12" s="198">
        <v>0.72540000000000004</v>
      </c>
      <c r="T12" s="198">
        <v>0.66890000000000005</v>
      </c>
      <c r="U12" s="198">
        <v>0.66890000000000005</v>
      </c>
      <c r="V12" s="198">
        <v>0.64390000000000003</v>
      </c>
      <c r="W12" s="198">
        <v>0.64390000000000003</v>
      </c>
      <c r="X12" s="198">
        <v>0.72529999999999994</v>
      </c>
      <c r="Y12" s="198">
        <v>0.72529999999999994</v>
      </c>
      <c r="Z12" s="622"/>
      <c r="AA12" s="626"/>
    </row>
    <row r="13" spans="1:27" ht="35.1" customHeight="1" x14ac:dyDescent="0.25">
      <c r="A13" s="198">
        <v>12</v>
      </c>
      <c r="B13" s="198">
        <v>0.52339999999999998</v>
      </c>
      <c r="C13" s="198">
        <v>0.52339999999999998</v>
      </c>
      <c r="D13" s="198">
        <v>0.63170000000000004</v>
      </c>
      <c r="E13" s="198">
        <v>0.63170000000000004</v>
      </c>
      <c r="F13" s="198">
        <v>0.54120000000000001</v>
      </c>
      <c r="G13" s="198">
        <v>0.54120000000000001</v>
      </c>
      <c r="H13" s="198">
        <v>0.63270000000000004</v>
      </c>
      <c r="I13" s="198">
        <v>0.63270000000000004</v>
      </c>
      <c r="J13" s="198">
        <v>0.57899999999999996</v>
      </c>
      <c r="K13" s="198">
        <v>0.57899999999999996</v>
      </c>
      <c r="L13" s="198">
        <v>0.67789999999999995</v>
      </c>
      <c r="M13" s="198">
        <v>0.67789999999999995</v>
      </c>
      <c r="N13" s="198">
        <v>0.68459999999999999</v>
      </c>
      <c r="O13" s="198">
        <v>0.68459999999999999</v>
      </c>
      <c r="P13" s="198">
        <v>0.72399999999999998</v>
      </c>
      <c r="Q13" s="198">
        <v>0.72399999999999998</v>
      </c>
      <c r="R13" s="198">
        <v>0.69389999999999996</v>
      </c>
      <c r="S13" s="198">
        <v>0.69389999999999996</v>
      </c>
      <c r="T13" s="198">
        <v>0.63439999999999996</v>
      </c>
      <c r="U13" s="198">
        <v>0.63439999999999996</v>
      </c>
      <c r="V13" s="198">
        <v>0.67430000000000001</v>
      </c>
      <c r="W13" s="198">
        <v>0.67430000000000001</v>
      </c>
      <c r="X13" s="198">
        <v>0.70750000000000002</v>
      </c>
      <c r="Y13" s="198">
        <v>0.70750000000000002</v>
      </c>
      <c r="Z13" s="622"/>
      <c r="AA13" s="626"/>
    </row>
    <row r="14" spans="1:27" ht="35.1" customHeight="1" x14ac:dyDescent="0.25">
      <c r="A14" s="198">
        <v>13</v>
      </c>
      <c r="B14" s="198">
        <v>0.51970000000000005</v>
      </c>
      <c r="C14" s="198">
        <v>0.51970000000000005</v>
      </c>
      <c r="D14" s="198">
        <v>0.6603</v>
      </c>
      <c r="E14" s="198">
        <v>0.6603</v>
      </c>
      <c r="F14" s="198">
        <v>0.52790000000000004</v>
      </c>
      <c r="G14" s="198">
        <v>0.52790000000000004</v>
      </c>
      <c r="H14" s="198">
        <v>0.60499999999999998</v>
      </c>
      <c r="I14" s="198">
        <v>0.60499999999999998</v>
      </c>
      <c r="J14" s="198">
        <v>0.61209999999999998</v>
      </c>
      <c r="K14" s="198">
        <v>0.61209999999999998</v>
      </c>
      <c r="L14" s="198">
        <v>0.71489999999999998</v>
      </c>
      <c r="M14" s="198">
        <v>0.71489999999999998</v>
      </c>
      <c r="N14" s="198">
        <v>0.64170000000000005</v>
      </c>
      <c r="O14" s="198">
        <v>0.64170000000000005</v>
      </c>
      <c r="P14" s="198">
        <v>0.75380000000000003</v>
      </c>
      <c r="Q14" s="198">
        <v>0.75380000000000003</v>
      </c>
      <c r="R14" s="198">
        <v>0.66459999999999997</v>
      </c>
      <c r="S14" s="198">
        <v>0.66459999999999997</v>
      </c>
      <c r="T14" s="198">
        <v>0.63439999999999996</v>
      </c>
      <c r="U14" s="198">
        <v>0.63439999999999996</v>
      </c>
      <c r="V14" s="198">
        <v>0.72009999999999996</v>
      </c>
      <c r="W14" s="198">
        <v>0.72009999999999996</v>
      </c>
      <c r="X14" s="198">
        <v>0.68830000000000002</v>
      </c>
      <c r="Y14" s="198">
        <v>0.68830000000000002</v>
      </c>
      <c r="Z14" s="622"/>
      <c r="AA14" s="626"/>
    </row>
    <row r="15" spans="1:27" ht="35.1" customHeight="1" x14ac:dyDescent="0.25">
      <c r="A15" s="198">
        <v>14</v>
      </c>
      <c r="B15" s="198">
        <v>0.55030000000000001</v>
      </c>
      <c r="C15" s="198">
        <v>0.55030000000000001</v>
      </c>
      <c r="D15" s="198">
        <v>0.63419999999999999</v>
      </c>
      <c r="E15" s="198">
        <v>0.63419999999999999</v>
      </c>
      <c r="F15" s="198">
        <v>0.52559999999999996</v>
      </c>
      <c r="G15" s="198">
        <v>0.52559999999999996</v>
      </c>
      <c r="H15" s="198">
        <v>0.60229999999999995</v>
      </c>
      <c r="I15" s="198">
        <v>0.60229999999999995</v>
      </c>
      <c r="J15" s="198">
        <v>0.56989999999999996</v>
      </c>
      <c r="K15" s="198">
        <v>0.56989999999999996</v>
      </c>
      <c r="L15" s="198">
        <v>0.64810000000000001</v>
      </c>
      <c r="M15" s="198">
        <v>0.64810000000000001</v>
      </c>
      <c r="N15" s="198">
        <v>0.66879999999999995</v>
      </c>
      <c r="O15" s="198">
        <v>0.66879999999999995</v>
      </c>
      <c r="P15" s="198">
        <v>0.71389999999999998</v>
      </c>
      <c r="Q15" s="198">
        <v>0.71389999999999998</v>
      </c>
      <c r="R15" s="198">
        <v>0.66069999999999995</v>
      </c>
      <c r="S15" s="198">
        <v>0.66069999999999995</v>
      </c>
      <c r="T15" s="198">
        <v>0.68830000000000002</v>
      </c>
      <c r="U15" s="198">
        <v>0.68830000000000002</v>
      </c>
      <c r="V15" s="198">
        <v>0.71419999999999995</v>
      </c>
      <c r="W15" s="198">
        <v>0.71419999999999995</v>
      </c>
      <c r="X15" s="198">
        <v>0.65780000000000005</v>
      </c>
      <c r="Y15" s="198">
        <v>0.65780000000000005</v>
      </c>
      <c r="Z15" s="622"/>
      <c r="AA15" s="626"/>
    </row>
    <row r="16" spans="1:27" ht="35.1" customHeight="1" x14ac:dyDescent="0.25">
      <c r="A16" s="198">
        <v>15</v>
      </c>
      <c r="B16" s="198">
        <v>0.5887</v>
      </c>
      <c r="C16" s="198">
        <v>0.5887</v>
      </c>
      <c r="D16" s="198">
        <v>0.62019999999999997</v>
      </c>
      <c r="E16" s="198">
        <v>0.62019999999999997</v>
      </c>
      <c r="F16" s="198">
        <v>0.52559999999999996</v>
      </c>
      <c r="G16" s="198">
        <v>0.52559999999999996</v>
      </c>
      <c r="H16" s="198">
        <v>0.62660000000000005</v>
      </c>
      <c r="I16" s="198">
        <v>0.62660000000000005</v>
      </c>
      <c r="J16" s="198">
        <v>0.59560000000000002</v>
      </c>
      <c r="K16" s="198">
        <v>0.59560000000000002</v>
      </c>
      <c r="L16" s="198">
        <v>0.63070000000000004</v>
      </c>
      <c r="M16" s="198">
        <v>0.63070000000000004</v>
      </c>
      <c r="N16" s="198">
        <v>0.68959999999999999</v>
      </c>
      <c r="O16" s="198">
        <v>0.68959999999999999</v>
      </c>
      <c r="P16" s="198">
        <v>0.74609999999999999</v>
      </c>
      <c r="Q16" s="198">
        <v>0.74609999999999999</v>
      </c>
      <c r="R16" s="198">
        <v>0.66390000000000005</v>
      </c>
      <c r="S16" s="198">
        <v>0.66390000000000005</v>
      </c>
      <c r="T16" s="198">
        <v>0.6694</v>
      </c>
      <c r="U16" s="198">
        <v>0.6694</v>
      </c>
      <c r="V16" s="198">
        <v>0.68740000000000001</v>
      </c>
      <c r="W16" s="198">
        <v>0.68740000000000001</v>
      </c>
      <c r="X16" s="198">
        <v>0.68640000000000001</v>
      </c>
      <c r="Y16" s="198">
        <v>0.68640000000000001</v>
      </c>
      <c r="Z16" s="622"/>
      <c r="AA16" s="626"/>
    </row>
    <row r="17" spans="1:27" ht="35.1" customHeight="1" x14ac:dyDescent="0.25">
      <c r="A17" s="198">
        <v>16</v>
      </c>
      <c r="B17" s="198">
        <v>0.58199999999999996</v>
      </c>
      <c r="C17" s="198">
        <v>0.58199999999999996</v>
      </c>
      <c r="D17" s="198">
        <v>0.59389999999999998</v>
      </c>
      <c r="E17" s="198">
        <v>0.59389999999999998</v>
      </c>
      <c r="F17" s="198">
        <v>0.52559999999999996</v>
      </c>
      <c r="G17" s="198">
        <v>0.52559999999999996</v>
      </c>
      <c r="H17" s="198">
        <v>0.64690000000000003</v>
      </c>
      <c r="I17" s="198">
        <v>0.64690000000000003</v>
      </c>
      <c r="J17" s="198">
        <v>0.57199999999999995</v>
      </c>
      <c r="K17" s="198">
        <v>0.57199999999999995</v>
      </c>
      <c r="L17" s="198">
        <v>0.62370000000000003</v>
      </c>
      <c r="M17" s="198">
        <v>0.62370000000000003</v>
      </c>
      <c r="N17" s="198">
        <v>0.68169999999999997</v>
      </c>
      <c r="O17" s="198">
        <v>0.68169999999999997</v>
      </c>
      <c r="P17" s="198">
        <v>0.71079999999999999</v>
      </c>
      <c r="Q17" s="198">
        <v>0.71079999999999999</v>
      </c>
      <c r="R17" s="198">
        <v>0.69279999999999997</v>
      </c>
      <c r="S17" s="198">
        <v>0.69279999999999997</v>
      </c>
      <c r="T17" s="198">
        <v>0.67090000000000005</v>
      </c>
      <c r="U17" s="198">
        <v>0.67090000000000005</v>
      </c>
      <c r="V17" s="198">
        <v>0.62450000000000006</v>
      </c>
      <c r="W17" s="198">
        <v>0.62450000000000006</v>
      </c>
      <c r="X17" s="198">
        <v>0.7228</v>
      </c>
      <c r="Y17" s="198">
        <v>0.7228</v>
      </c>
      <c r="Z17" s="622"/>
      <c r="AA17" s="626"/>
    </row>
    <row r="18" spans="1:27" ht="35.1" customHeight="1" x14ac:dyDescent="0.25">
      <c r="A18" s="198">
        <v>17</v>
      </c>
      <c r="B18" s="198">
        <v>0.5968</v>
      </c>
      <c r="C18" s="198">
        <v>0.5968</v>
      </c>
      <c r="D18" s="198">
        <v>0.56779999999999997</v>
      </c>
      <c r="E18" s="198">
        <v>0.56779999999999997</v>
      </c>
      <c r="F18" s="198">
        <v>0.55889999999999995</v>
      </c>
      <c r="G18" s="198">
        <v>0.55889999999999995</v>
      </c>
      <c r="H18" s="198">
        <v>0.64270000000000005</v>
      </c>
      <c r="I18" s="198">
        <v>0.64270000000000005</v>
      </c>
      <c r="J18" s="198">
        <v>0.57020000000000004</v>
      </c>
      <c r="K18" s="198">
        <v>0.57020000000000004</v>
      </c>
      <c r="L18" s="198">
        <v>0.66</v>
      </c>
      <c r="M18" s="198">
        <v>0.66</v>
      </c>
      <c r="N18" s="198">
        <v>0.70950000000000002</v>
      </c>
      <c r="O18" s="198">
        <v>0.70950000000000002</v>
      </c>
      <c r="P18" s="198">
        <v>0.67800000000000005</v>
      </c>
      <c r="Q18" s="198">
        <v>0.67800000000000005</v>
      </c>
      <c r="R18" s="198">
        <v>0.68530000000000002</v>
      </c>
      <c r="S18" s="198">
        <v>0.68530000000000002</v>
      </c>
      <c r="T18" s="198">
        <v>0.68759999999999999</v>
      </c>
      <c r="U18" s="198">
        <v>0.68759999999999999</v>
      </c>
      <c r="V18" s="198">
        <v>0.66139999999999999</v>
      </c>
      <c r="W18" s="198">
        <v>0.66139999999999999</v>
      </c>
      <c r="X18" s="198">
        <v>0.7137</v>
      </c>
      <c r="Y18" s="198">
        <v>0.7137</v>
      </c>
      <c r="Z18" s="622"/>
      <c r="AA18" s="626"/>
    </row>
    <row r="19" spans="1:27" ht="35.1" customHeight="1" x14ac:dyDescent="0.25">
      <c r="A19" s="198">
        <v>18</v>
      </c>
      <c r="B19" s="198">
        <v>0.57330000000000003</v>
      </c>
      <c r="C19" s="198">
        <v>0.57330000000000003</v>
      </c>
      <c r="D19" s="198">
        <v>0.56779999999999997</v>
      </c>
      <c r="E19" s="198">
        <v>0.56779999999999997</v>
      </c>
      <c r="F19" s="198">
        <v>0.5796</v>
      </c>
      <c r="G19" s="198">
        <v>0.5796</v>
      </c>
      <c r="H19" s="198">
        <v>0.64090000000000003</v>
      </c>
      <c r="I19" s="198">
        <v>0.64090000000000003</v>
      </c>
      <c r="J19" s="198">
        <v>0.55189999999999995</v>
      </c>
      <c r="K19" s="198">
        <v>0.55189999999999995</v>
      </c>
      <c r="L19" s="198">
        <v>0.68869999999999998</v>
      </c>
      <c r="M19" s="198">
        <v>0.68869999999999998</v>
      </c>
      <c r="N19" s="198">
        <v>0.6794</v>
      </c>
      <c r="O19" s="198">
        <v>0.6794</v>
      </c>
      <c r="P19" s="198">
        <v>0.67520000000000002</v>
      </c>
      <c r="Q19" s="198">
        <v>0.67520000000000002</v>
      </c>
      <c r="R19" s="198">
        <v>0.72</v>
      </c>
      <c r="S19" s="198">
        <v>0.72</v>
      </c>
      <c r="T19" s="198">
        <v>0.66110000000000002</v>
      </c>
      <c r="U19" s="198">
        <v>0.66110000000000002</v>
      </c>
      <c r="V19" s="198">
        <v>0.69010000000000005</v>
      </c>
      <c r="W19" s="198">
        <v>0.69010000000000005</v>
      </c>
      <c r="X19" s="198">
        <v>0.72109999999999996</v>
      </c>
      <c r="Y19" s="198">
        <v>0.72109999999999996</v>
      </c>
      <c r="Z19" s="622"/>
      <c r="AA19" s="626"/>
    </row>
    <row r="20" spans="1:27" ht="35.1" customHeight="1" x14ac:dyDescent="0.25">
      <c r="A20" s="198">
        <v>19</v>
      </c>
      <c r="B20" s="198">
        <v>0.54169999999999996</v>
      </c>
      <c r="C20" s="198">
        <v>0.54169999999999996</v>
      </c>
      <c r="D20" s="198">
        <v>0.60570000000000002</v>
      </c>
      <c r="E20" s="198">
        <v>0.60570000000000002</v>
      </c>
      <c r="F20" s="198">
        <v>0.60670000000000002</v>
      </c>
      <c r="G20" s="198">
        <v>0.60670000000000002</v>
      </c>
      <c r="H20" s="198">
        <v>0.61499999999999999</v>
      </c>
      <c r="I20" s="198">
        <v>0.61499999999999999</v>
      </c>
      <c r="J20" s="198">
        <v>0.58699999999999997</v>
      </c>
      <c r="K20" s="198">
        <v>0.58699999999999997</v>
      </c>
      <c r="L20" s="198">
        <v>0.69289999999999996</v>
      </c>
      <c r="M20" s="198">
        <v>0.69289999999999996</v>
      </c>
      <c r="N20" s="198">
        <v>0.68540000000000001</v>
      </c>
      <c r="O20" s="198">
        <v>0.68540000000000001</v>
      </c>
      <c r="P20" s="198">
        <v>0.7127</v>
      </c>
      <c r="Q20" s="198">
        <v>0.7127</v>
      </c>
      <c r="R20" s="198">
        <v>0.72070000000000001</v>
      </c>
      <c r="S20" s="198">
        <v>0.72070000000000001</v>
      </c>
      <c r="T20" s="198">
        <v>0.59560000000000002</v>
      </c>
      <c r="U20" s="198">
        <v>0.59560000000000002</v>
      </c>
      <c r="V20" s="198">
        <v>0.72550000000000003</v>
      </c>
      <c r="W20" s="198">
        <v>0.72550000000000003</v>
      </c>
      <c r="X20" s="198">
        <v>0.68679999999999997</v>
      </c>
      <c r="Y20" s="198">
        <v>0.68679999999999997</v>
      </c>
      <c r="Z20" s="622"/>
      <c r="AA20" s="626"/>
    </row>
    <row r="21" spans="1:27" ht="35.1" customHeight="1" x14ac:dyDescent="0.25">
      <c r="A21" s="198">
        <v>20</v>
      </c>
      <c r="B21" s="198">
        <v>0.53449999999999998</v>
      </c>
      <c r="C21" s="198">
        <v>0.53449999999999998</v>
      </c>
      <c r="D21" s="198">
        <v>0.58950000000000002</v>
      </c>
      <c r="E21" s="198">
        <v>0.58950000000000002</v>
      </c>
      <c r="F21" s="198">
        <v>0.58960000000000001</v>
      </c>
      <c r="G21" s="198">
        <v>0.58960000000000001</v>
      </c>
      <c r="H21" s="198">
        <v>0.60640000000000005</v>
      </c>
      <c r="I21" s="198">
        <v>0.60640000000000005</v>
      </c>
      <c r="J21" s="198">
        <v>0.63</v>
      </c>
      <c r="K21" s="198">
        <v>0.63</v>
      </c>
      <c r="L21" s="198">
        <v>0.68359999999999999</v>
      </c>
      <c r="M21" s="198">
        <v>0.68359999999999999</v>
      </c>
      <c r="N21" s="198">
        <v>0.64780000000000004</v>
      </c>
      <c r="O21" s="198">
        <v>0.64780000000000004</v>
      </c>
      <c r="P21" s="198">
        <v>0.73709999999999998</v>
      </c>
      <c r="Q21" s="198">
        <v>0.73709999999999998</v>
      </c>
      <c r="R21" s="198">
        <v>0.65500000000000003</v>
      </c>
      <c r="S21" s="198">
        <v>0.65500000000000003</v>
      </c>
      <c r="T21" s="198">
        <v>0.62429999999999997</v>
      </c>
      <c r="U21" s="198">
        <v>0.62429999999999997</v>
      </c>
      <c r="V21" s="198">
        <v>0.72570000000000001</v>
      </c>
      <c r="W21" s="198">
        <v>0.72570000000000001</v>
      </c>
      <c r="X21" s="198">
        <v>0.68640000000000001</v>
      </c>
      <c r="Y21" s="198">
        <v>0.68640000000000001</v>
      </c>
      <c r="Z21" s="622"/>
      <c r="AA21" s="626"/>
    </row>
    <row r="22" spans="1:27" ht="35.1" customHeight="1" x14ac:dyDescent="0.25">
      <c r="A22" s="198">
        <v>21</v>
      </c>
      <c r="B22" s="198">
        <v>0.56589999999999996</v>
      </c>
      <c r="C22" s="198">
        <v>0.56589999999999996</v>
      </c>
      <c r="D22" s="198">
        <v>0.58660000000000001</v>
      </c>
      <c r="E22" s="198">
        <v>0.58660000000000001</v>
      </c>
      <c r="F22" s="198">
        <v>0.60809999999999997</v>
      </c>
      <c r="G22" s="198">
        <v>0.60809999999999997</v>
      </c>
      <c r="H22" s="198">
        <v>0.6018</v>
      </c>
      <c r="I22" s="198">
        <v>0.6018</v>
      </c>
      <c r="J22" s="198">
        <v>0.62709999999999999</v>
      </c>
      <c r="K22" s="198">
        <v>0.62709999999999999</v>
      </c>
      <c r="L22" s="198">
        <v>0.65249999999999997</v>
      </c>
      <c r="M22" s="198">
        <v>0.65249999999999997</v>
      </c>
      <c r="N22" s="198">
        <v>0.68579999999999997</v>
      </c>
      <c r="O22" s="198">
        <v>0.68579999999999997</v>
      </c>
      <c r="P22" s="198">
        <v>0.73009999999999997</v>
      </c>
      <c r="Q22" s="198">
        <v>0.73009999999999997</v>
      </c>
      <c r="R22" s="198">
        <v>0.63539999999999996</v>
      </c>
      <c r="S22" s="198">
        <v>0.63539999999999996</v>
      </c>
      <c r="T22" s="198">
        <v>0.65659999999999996</v>
      </c>
      <c r="U22" s="198">
        <v>0.65659999999999996</v>
      </c>
      <c r="V22" s="198">
        <v>0.70530000000000004</v>
      </c>
      <c r="W22" s="198">
        <v>0.70530000000000004</v>
      </c>
      <c r="X22" s="198">
        <v>0.65910000000000002</v>
      </c>
      <c r="Y22" s="198">
        <v>0.65910000000000002</v>
      </c>
      <c r="Z22" s="622"/>
      <c r="AA22" s="626"/>
    </row>
    <row r="23" spans="1:27" ht="35.1" customHeight="1" x14ac:dyDescent="0.25">
      <c r="A23" s="198">
        <v>22</v>
      </c>
      <c r="B23" s="198">
        <v>0.57940000000000003</v>
      </c>
      <c r="C23" s="198">
        <v>0.57940000000000003</v>
      </c>
      <c r="D23" s="198">
        <v>0.57320000000000004</v>
      </c>
      <c r="E23" s="198">
        <v>0.57320000000000004</v>
      </c>
      <c r="F23" s="198">
        <v>0.60809999999999997</v>
      </c>
      <c r="G23" s="198">
        <v>0.60809999999999997</v>
      </c>
      <c r="H23" s="198">
        <v>0.6018</v>
      </c>
      <c r="I23" s="198">
        <v>0.6018</v>
      </c>
      <c r="J23" s="198">
        <v>0.65010000000000001</v>
      </c>
      <c r="K23" s="198">
        <v>0.65010000000000001</v>
      </c>
      <c r="L23" s="198">
        <v>0.6361</v>
      </c>
      <c r="M23" s="198">
        <v>0.6361</v>
      </c>
      <c r="N23" s="198">
        <v>0.71430000000000005</v>
      </c>
      <c r="O23" s="198">
        <v>0.71430000000000005</v>
      </c>
      <c r="P23" s="198">
        <v>0.74139999999999995</v>
      </c>
      <c r="Q23" s="198">
        <v>0.74139999999999995</v>
      </c>
      <c r="R23" s="198">
        <v>0.63080000000000003</v>
      </c>
      <c r="S23" s="198">
        <v>0.63080000000000003</v>
      </c>
      <c r="T23" s="198">
        <v>0.6825</v>
      </c>
      <c r="U23" s="198">
        <v>0.6825</v>
      </c>
      <c r="V23" s="198">
        <v>0.69299999999999995</v>
      </c>
      <c r="W23" s="198">
        <v>0.69299999999999995</v>
      </c>
      <c r="X23" s="198">
        <v>0.68759999999999999</v>
      </c>
      <c r="Y23" s="198">
        <v>0.68759999999999999</v>
      </c>
      <c r="Z23" s="622"/>
      <c r="AA23" s="626"/>
    </row>
    <row r="24" spans="1:27" ht="35.1" customHeight="1" x14ac:dyDescent="0.25">
      <c r="A24" s="198">
        <v>23</v>
      </c>
      <c r="B24" s="198">
        <v>0.58819999999999995</v>
      </c>
      <c r="C24" s="198">
        <v>0.58819999999999995</v>
      </c>
      <c r="D24" s="198">
        <v>0.54649999999999999</v>
      </c>
      <c r="E24" s="198">
        <v>0.54649999999999999</v>
      </c>
      <c r="F24" s="198">
        <v>0.62649999999999995</v>
      </c>
      <c r="G24" s="198">
        <v>0.62649999999999995</v>
      </c>
      <c r="H24" s="198">
        <v>0.63170000000000004</v>
      </c>
      <c r="I24" s="198">
        <v>0.63170000000000004</v>
      </c>
      <c r="J24" s="198">
        <v>0.64870000000000005</v>
      </c>
      <c r="K24" s="198">
        <v>0.64870000000000005</v>
      </c>
      <c r="L24" s="198">
        <v>0.63700000000000001</v>
      </c>
      <c r="M24" s="198">
        <v>0.63700000000000001</v>
      </c>
      <c r="N24" s="198">
        <v>0.68799999999999994</v>
      </c>
      <c r="O24" s="198">
        <v>0.68799999999999994</v>
      </c>
      <c r="P24" s="198">
        <v>0.72040000000000004</v>
      </c>
      <c r="Q24" s="198">
        <v>0.72040000000000004</v>
      </c>
      <c r="R24" s="198">
        <v>0.65990000000000004</v>
      </c>
      <c r="S24" s="198">
        <v>0.65990000000000004</v>
      </c>
      <c r="T24" s="198">
        <v>0.68179999999999996</v>
      </c>
      <c r="U24" s="198">
        <v>0.68179999999999996</v>
      </c>
      <c r="V24" s="198">
        <v>0.62570000000000003</v>
      </c>
      <c r="W24" s="198">
        <v>0.62570000000000003</v>
      </c>
      <c r="X24" s="198">
        <v>0.68820000000000003</v>
      </c>
      <c r="Y24" s="198">
        <v>0.68820000000000003</v>
      </c>
      <c r="Z24" s="622"/>
      <c r="AA24" s="626"/>
    </row>
    <row r="25" spans="1:27" ht="35.1" customHeight="1" x14ac:dyDescent="0.25">
      <c r="A25" s="198">
        <v>24</v>
      </c>
      <c r="B25" s="198">
        <v>0.59079999999999999</v>
      </c>
      <c r="C25" s="198">
        <v>0.59079999999999999</v>
      </c>
      <c r="D25" s="198">
        <v>0.55569999999999997</v>
      </c>
      <c r="E25" s="198">
        <v>0.55569999999999997</v>
      </c>
      <c r="F25" s="198">
        <v>0.56930000000000003</v>
      </c>
      <c r="G25" s="198">
        <v>0.56930000000000003</v>
      </c>
      <c r="H25" s="198">
        <v>0.61109999999999998</v>
      </c>
      <c r="I25" s="198">
        <v>0.61109999999999998</v>
      </c>
      <c r="J25" s="198">
        <v>0.61460000000000004</v>
      </c>
      <c r="K25" s="198">
        <v>0.61460000000000004</v>
      </c>
      <c r="L25" s="198">
        <v>0.66400000000000003</v>
      </c>
      <c r="M25" s="198">
        <v>0.66400000000000003</v>
      </c>
      <c r="N25" s="198">
        <v>0.71230000000000004</v>
      </c>
      <c r="O25" s="198">
        <v>0.71230000000000004</v>
      </c>
      <c r="P25" s="198">
        <v>0.69499999999999995</v>
      </c>
      <c r="Q25" s="198">
        <v>0.69499999999999995</v>
      </c>
      <c r="R25" s="198">
        <v>0.68400000000000005</v>
      </c>
      <c r="S25" s="198">
        <v>0.68400000000000005</v>
      </c>
      <c r="T25" s="198">
        <v>0.68759999999999999</v>
      </c>
      <c r="U25" s="198">
        <v>0.68759999999999999</v>
      </c>
      <c r="V25" s="198">
        <v>0.62829999999999997</v>
      </c>
      <c r="W25" s="198">
        <v>0.62829999999999997</v>
      </c>
      <c r="X25" s="198">
        <v>0.71209999999999996</v>
      </c>
      <c r="Y25" s="198">
        <v>0.71209999999999996</v>
      </c>
      <c r="Z25" s="622"/>
      <c r="AA25" s="626"/>
    </row>
    <row r="26" spans="1:27" ht="35.1" customHeight="1" x14ac:dyDescent="0.25">
      <c r="A26" s="198">
        <v>25</v>
      </c>
      <c r="B26" s="198">
        <v>0.5635</v>
      </c>
      <c r="C26" s="198">
        <v>0.5635</v>
      </c>
      <c r="D26" s="198">
        <v>0.58860000000000001</v>
      </c>
      <c r="E26" s="198">
        <v>0.58860000000000001</v>
      </c>
      <c r="F26" s="198">
        <v>0.59530000000000005</v>
      </c>
      <c r="G26" s="198">
        <v>0.59530000000000005</v>
      </c>
      <c r="H26" s="198">
        <v>0.63100000000000001</v>
      </c>
      <c r="I26" s="198">
        <v>0.63100000000000001</v>
      </c>
      <c r="J26" s="198">
        <v>0.58020000000000005</v>
      </c>
      <c r="K26" s="198">
        <v>0.58020000000000005</v>
      </c>
      <c r="L26" s="198">
        <v>0.70199999999999996</v>
      </c>
      <c r="M26" s="198">
        <v>0.70199999999999996</v>
      </c>
      <c r="N26" s="198">
        <v>0.71719999999999995</v>
      </c>
      <c r="O26" s="198">
        <v>0.71719999999999995</v>
      </c>
      <c r="P26" s="198">
        <v>0.65380000000000005</v>
      </c>
      <c r="Q26" s="198">
        <v>0.65380000000000005</v>
      </c>
      <c r="R26" s="198">
        <v>0.71709999999999996</v>
      </c>
      <c r="S26" s="198">
        <v>0.71709999999999996</v>
      </c>
      <c r="T26" s="198">
        <v>0.62749999999999995</v>
      </c>
      <c r="U26" s="198">
        <v>0.62749999999999995</v>
      </c>
      <c r="V26" s="198">
        <v>0.66769999999999996</v>
      </c>
      <c r="W26" s="198">
        <v>0.66769999999999996</v>
      </c>
      <c r="X26" s="198">
        <v>0.68820000000000003</v>
      </c>
      <c r="Y26" s="198">
        <v>0.68820000000000003</v>
      </c>
      <c r="Z26" s="622"/>
      <c r="AA26" s="626"/>
    </row>
    <row r="27" spans="1:27" ht="35.1" customHeight="1" x14ac:dyDescent="0.25">
      <c r="A27" s="198">
        <v>26</v>
      </c>
      <c r="B27" s="198">
        <v>0.55789999999999995</v>
      </c>
      <c r="C27" s="198">
        <v>0.55789999999999995</v>
      </c>
      <c r="D27" s="198">
        <v>0.62180000000000002</v>
      </c>
      <c r="E27" s="198">
        <v>0.62180000000000002</v>
      </c>
      <c r="F27" s="198">
        <v>0.57969999999999999</v>
      </c>
      <c r="G27" s="198">
        <v>0.57969999999999999</v>
      </c>
      <c r="H27" s="198">
        <v>0.62960000000000005</v>
      </c>
      <c r="I27" s="198">
        <v>0.62960000000000005</v>
      </c>
      <c r="J27" s="198">
        <v>0.60499999999999998</v>
      </c>
      <c r="K27" s="198">
        <v>0.60499999999999998</v>
      </c>
      <c r="L27" s="198">
        <v>0.68149999999999999</v>
      </c>
      <c r="M27" s="198">
        <v>0.68149999999999999</v>
      </c>
      <c r="N27" s="198">
        <v>0.66279999999999994</v>
      </c>
      <c r="O27" s="198">
        <v>0.66279999999999994</v>
      </c>
      <c r="P27" s="198">
        <v>0.68269999999999997</v>
      </c>
      <c r="Q27" s="198">
        <v>0.68269999999999997</v>
      </c>
      <c r="R27" s="198">
        <v>0.69589999999999996</v>
      </c>
      <c r="S27" s="198">
        <v>0.69589999999999996</v>
      </c>
      <c r="T27" s="198">
        <v>0.59099999999999997</v>
      </c>
      <c r="U27" s="198">
        <v>0.59099999999999997</v>
      </c>
      <c r="V27" s="198">
        <v>0.70020000000000004</v>
      </c>
      <c r="W27" s="198">
        <v>0.70020000000000004</v>
      </c>
      <c r="X27" s="198">
        <v>0.66459999999999997</v>
      </c>
      <c r="Y27" s="198">
        <v>0.66459999999999997</v>
      </c>
      <c r="Z27" s="622"/>
      <c r="AA27" s="626"/>
    </row>
    <row r="28" spans="1:27" ht="35.1" customHeight="1" x14ac:dyDescent="0.25">
      <c r="A28" s="198">
        <v>27</v>
      </c>
      <c r="B28" s="198">
        <v>0.55489999999999995</v>
      </c>
      <c r="C28" s="198">
        <v>0.55489999999999995</v>
      </c>
      <c r="D28" s="198">
        <v>0.59109999999999996</v>
      </c>
      <c r="E28" s="198">
        <v>0.59109999999999996</v>
      </c>
      <c r="F28" s="198">
        <v>0.56599999999999995</v>
      </c>
      <c r="G28" s="198">
        <v>0.56599999999999995</v>
      </c>
      <c r="H28" s="198">
        <v>0.54300000000000004</v>
      </c>
      <c r="I28" s="198">
        <v>0.54300000000000004</v>
      </c>
      <c r="J28" s="198">
        <v>0.62990000000000002</v>
      </c>
      <c r="K28" s="198">
        <v>0.62990000000000002</v>
      </c>
      <c r="L28" s="198">
        <v>0.69320000000000004</v>
      </c>
      <c r="M28" s="198">
        <v>0.69320000000000004</v>
      </c>
      <c r="N28" s="198">
        <v>0.63100000000000001</v>
      </c>
      <c r="O28" s="198">
        <v>0.63100000000000001</v>
      </c>
      <c r="P28" s="198">
        <v>0.72109999999999996</v>
      </c>
      <c r="Q28" s="198">
        <v>0.72109999999999996</v>
      </c>
      <c r="R28" s="198">
        <v>0.68300000000000005</v>
      </c>
      <c r="S28" s="198">
        <v>0.68300000000000005</v>
      </c>
      <c r="T28" s="198">
        <v>0.63009999999999999</v>
      </c>
      <c r="U28" s="198">
        <v>0.63009999999999999</v>
      </c>
      <c r="V28" s="198">
        <v>0.69499999999999995</v>
      </c>
      <c r="W28" s="198">
        <v>0.69499999999999995</v>
      </c>
      <c r="X28" s="198">
        <v>0.64829999999999999</v>
      </c>
      <c r="Y28" s="198">
        <v>0.64829999999999999</v>
      </c>
      <c r="Z28" s="622"/>
      <c r="AA28" s="626"/>
    </row>
    <row r="29" spans="1:27" ht="35.1" customHeight="1" x14ac:dyDescent="0.25">
      <c r="A29" s="198">
        <v>28</v>
      </c>
      <c r="B29" s="198">
        <v>0.58560000000000001</v>
      </c>
      <c r="C29" s="198">
        <v>0.58560000000000001</v>
      </c>
      <c r="D29" s="198">
        <v>0.60399999999999998</v>
      </c>
      <c r="E29" s="198">
        <v>0.60399999999999998</v>
      </c>
      <c r="F29" s="198">
        <v>0.56640000000000001</v>
      </c>
      <c r="G29" s="198">
        <v>0.56640000000000001</v>
      </c>
      <c r="H29" s="198">
        <v>0.5655</v>
      </c>
      <c r="I29" s="198">
        <v>0.5655</v>
      </c>
      <c r="J29" s="198">
        <v>0.63180000000000003</v>
      </c>
      <c r="K29" s="198">
        <v>0.63180000000000003</v>
      </c>
      <c r="L29" s="198">
        <v>0.66610000000000003</v>
      </c>
      <c r="M29" s="198">
        <v>0.66610000000000003</v>
      </c>
      <c r="N29" s="198">
        <v>0.66749999999999998</v>
      </c>
      <c r="O29" s="198">
        <v>0.66749999999999998</v>
      </c>
      <c r="P29" s="198">
        <v>0.73340000000000005</v>
      </c>
      <c r="Q29" s="198">
        <v>0.73340000000000005</v>
      </c>
      <c r="R29" s="198">
        <v>0.6492</v>
      </c>
      <c r="S29" s="198">
        <v>0.6492</v>
      </c>
      <c r="T29" s="198">
        <v>0.6915</v>
      </c>
      <c r="U29" s="198">
        <v>0.6915</v>
      </c>
      <c r="V29" s="198">
        <v>0.73</v>
      </c>
      <c r="W29" s="198">
        <v>0.73</v>
      </c>
      <c r="X29" s="198">
        <v>0.62319999999999998</v>
      </c>
      <c r="Y29" s="198">
        <v>0.62319999999999998</v>
      </c>
      <c r="Z29" s="622"/>
      <c r="AA29" s="626"/>
    </row>
    <row r="30" spans="1:27" ht="35.1" customHeight="1" x14ac:dyDescent="0.25">
      <c r="A30" s="198">
        <v>29</v>
      </c>
      <c r="B30" s="198">
        <v>0.58819999999999995</v>
      </c>
      <c r="C30" s="198">
        <v>0.58819999999999995</v>
      </c>
      <c r="D30" s="198"/>
      <c r="E30" s="198"/>
      <c r="F30" s="198">
        <v>0.63019999999999998</v>
      </c>
      <c r="G30" s="198">
        <v>0.63019999999999998</v>
      </c>
      <c r="H30" s="198">
        <v>0.6079</v>
      </c>
      <c r="I30" s="198">
        <v>0.6079</v>
      </c>
      <c r="J30" s="198">
        <v>0.6159</v>
      </c>
      <c r="K30" s="198">
        <v>0.6159</v>
      </c>
      <c r="L30" s="198">
        <v>0.68220000000000003</v>
      </c>
      <c r="M30" s="198">
        <v>0.68220000000000003</v>
      </c>
      <c r="N30" s="198">
        <v>0.73170000000000002</v>
      </c>
      <c r="O30" s="198">
        <v>0.73170000000000002</v>
      </c>
      <c r="P30" s="198">
        <v>0.68759999999999999</v>
      </c>
      <c r="Q30" s="198">
        <v>0.68759999999999999</v>
      </c>
      <c r="R30" s="198">
        <v>0.69299999999999995</v>
      </c>
      <c r="S30" s="198">
        <v>0.69299999999999995</v>
      </c>
      <c r="T30" s="198">
        <v>0.67989999999999995</v>
      </c>
      <c r="U30" s="198">
        <v>0.67989999999999995</v>
      </c>
      <c r="V30" s="198">
        <v>0.63029999999999997</v>
      </c>
      <c r="W30" s="198">
        <v>0.63029999999999997</v>
      </c>
      <c r="X30" s="198">
        <v>0.72609999999999997</v>
      </c>
      <c r="Y30" s="198">
        <v>0.72609999999999997</v>
      </c>
      <c r="Z30" s="622"/>
      <c r="AA30" s="626"/>
    </row>
    <row r="31" spans="1:27" ht="35.1" customHeight="1" x14ac:dyDescent="0.25">
      <c r="A31" s="198">
        <v>30</v>
      </c>
      <c r="B31" s="198">
        <v>0.58819999999999995</v>
      </c>
      <c r="C31" s="198">
        <v>0.58819999999999995</v>
      </c>
      <c r="D31" s="198"/>
      <c r="E31" s="198"/>
      <c r="F31" s="198">
        <v>0.63019999999999998</v>
      </c>
      <c r="G31" s="198">
        <v>0.63019999999999998</v>
      </c>
      <c r="H31" s="198">
        <v>0.6079</v>
      </c>
      <c r="I31" s="198">
        <v>0.6079</v>
      </c>
      <c r="J31" s="198">
        <v>0.6159</v>
      </c>
      <c r="K31" s="198">
        <v>0.6159</v>
      </c>
      <c r="L31" s="198">
        <v>0.68220000000000003</v>
      </c>
      <c r="M31" s="198">
        <v>0.68220000000000003</v>
      </c>
      <c r="N31" s="198">
        <v>0.73170000000000002</v>
      </c>
      <c r="O31" s="198">
        <v>0.73170000000000002</v>
      </c>
      <c r="P31" s="198">
        <v>0.68759999999999999</v>
      </c>
      <c r="Q31" s="198">
        <v>0.68759999999999999</v>
      </c>
      <c r="R31" s="198">
        <v>0.69299999999999995</v>
      </c>
      <c r="S31" s="198">
        <v>0.69299999999999995</v>
      </c>
      <c r="T31" s="198">
        <v>0.67989999999999995</v>
      </c>
      <c r="U31" s="198">
        <v>0.67989999999999995</v>
      </c>
      <c r="V31" s="198">
        <v>0.63029999999999997</v>
      </c>
      <c r="W31" s="198">
        <v>0.63029999999999997</v>
      </c>
      <c r="X31" s="198">
        <v>0.72609999999999997</v>
      </c>
      <c r="Y31" s="198">
        <v>0.72609999999999997</v>
      </c>
      <c r="Z31" s="622"/>
      <c r="AA31" s="626"/>
    </row>
    <row r="32" spans="1:27" ht="35.1" customHeight="1" thickBot="1" x14ac:dyDescent="0.3">
      <c r="A32" s="198">
        <v>31</v>
      </c>
      <c r="B32" s="198">
        <v>0.58819999999999995</v>
      </c>
      <c r="C32" s="198">
        <v>0.58819999999999995</v>
      </c>
      <c r="D32" s="198"/>
      <c r="E32" s="198"/>
      <c r="F32" s="198">
        <v>0.63019999999999998</v>
      </c>
      <c r="G32" s="198">
        <v>0.63019999999999998</v>
      </c>
      <c r="H32" s="198"/>
      <c r="I32" s="198"/>
      <c r="J32" s="198">
        <v>0.6159</v>
      </c>
      <c r="K32" s="198">
        <v>0.6159</v>
      </c>
      <c r="L32" s="198"/>
      <c r="M32" s="198"/>
      <c r="N32" s="198">
        <v>0.73170000000000002</v>
      </c>
      <c r="O32" s="198">
        <v>0.73170000000000002</v>
      </c>
      <c r="P32" s="198">
        <v>0.68759999999999999</v>
      </c>
      <c r="Q32" s="198">
        <v>0.68759999999999999</v>
      </c>
      <c r="R32" s="198"/>
      <c r="S32" s="198"/>
      <c r="T32" s="198">
        <v>0.67989999999999995</v>
      </c>
      <c r="U32" s="198">
        <v>0.67989999999999995</v>
      </c>
      <c r="V32" s="198"/>
      <c r="W32" s="198"/>
      <c r="X32" s="198">
        <v>0.72609999999999997</v>
      </c>
      <c r="Y32" s="198">
        <v>0.72609999999999997</v>
      </c>
      <c r="Z32" s="624"/>
      <c r="AA32" s="627"/>
    </row>
    <row r="33" spans="1:2" ht="15.75" thickTop="1" x14ac:dyDescent="0.25"/>
    <row r="34" spans="1:2" x14ac:dyDescent="0.25">
      <c r="A34" s="108" t="s">
        <v>2099</v>
      </c>
      <c r="B34" t="s">
        <v>2096</v>
      </c>
    </row>
    <row r="35" spans="1:2" x14ac:dyDescent="0.25">
      <c r="A35" s="108" t="s">
        <v>2097</v>
      </c>
      <c r="B35" t="s">
        <v>2098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07">
    <tabColor theme="1"/>
  </sheetPr>
  <dimension ref="A1"/>
  <sheetViews>
    <sheetView showGridLines="0" showRowColHeaders="0" workbookViewId="0"/>
  </sheetViews>
  <sheetFormatPr defaultRowHeight="15" x14ac:dyDescent="0.25"/>
  <cols>
    <col min="1" max="16384" width="9.140625" style="305"/>
  </cols>
  <sheetData/>
  <pageMargins left="0.511811024" right="0.511811024" top="0.78740157499999996" bottom="0.78740157499999996" header="0.31496062000000002" footer="0.31496062000000002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08">
    <tabColor rgb="FFFFC000"/>
  </sheetPr>
  <dimension ref="A1"/>
  <sheetViews>
    <sheetView showGridLines="0" showRowColHeaders="0" workbookViewId="0"/>
  </sheetViews>
  <sheetFormatPr defaultRowHeight="15" x14ac:dyDescent="0.25"/>
  <cols>
    <col min="1" max="16384" width="9.140625" style="306"/>
  </cols>
  <sheetData/>
  <pageMargins left="0.511811024" right="0.511811024" top="0.78740157499999996" bottom="0.78740157499999996" header="0.31496062000000002" footer="0.31496062000000002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09">
    <tabColor rgb="FF002060"/>
  </sheetPr>
  <dimension ref="A2:E7"/>
  <sheetViews>
    <sheetView showGridLines="0" workbookViewId="0">
      <selection activeCell="A2" sqref="A2"/>
    </sheetView>
  </sheetViews>
  <sheetFormatPr defaultRowHeight="15" x14ac:dyDescent="0.25"/>
  <cols>
    <col min="1" max="1" width="10.7109375" bestFit="1" customWidth="1"/>
  </cols>
  <sheetData>
    <row r="2" spans="1:5" x14ac:dyDescent="0.25">
      <c r="A2" t="s">
        <v>2102</v>
      </c>
    </row>
    <row r="7" spans="1:5" x14ac:dyDescent="0.25">
      <c r="A7" t="s">
        <v>2103</v>
      </c>
      <c r="C7" t="s">
        <v>2104</v>
      </c>
      <c r="E7" t="s">
        <v>2105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10">
    <tabColor theme="1"/>
  </sheetPr>
  <dimension ref="E23"/>
  <sheetViews>
    <sheetView showGridLines="0" showRowColHeaders="0" workbookViewId="0"/>
  </sheetViews>
  <sheetFormatPr defaultRowHeight="15" x14ac:dyDescent="0.25"/>
  <cols>
    <col min="1" max="16384" width="9.140625" style="377"/>
  </cols>
  <sheetData>
    <row r="23" spans="5:5" x14ac:dyDescent="0.25">
      <c r="E23" s="378"/>
    </row>
  </sheetData>
  <pageMargins left="0.511811024" right="0.511811024" top="0.78740157499999996" bottom="0.78740157499999996" header="0.31496062000000002" footer="0.31496062000000002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11">
    <tabColor rgb="FF3366FF"/>
  </sheetPr>
  <dimension ref="A1:U20"/>
  <sheetViews>
    <sheetView showGridLines="0" workbookViewId="0">
      <selection activeCell="J2" sqref="J2"/>
    </sheetView>
  </sheetViews>
  <sheetFormatPr defaultRowHeight="15" x14ac:dyDescent="0.25"/>
  <cols>
    <col min="1" max="1" width="7.140625" bestFit="1" customWidth="1"/>
    <col min="2" max="2" width="12" bestFit="1" customWidth="1"/>
    <col min="3" max="3" width="11.7109375" bestFit="1" customWidth="1"/>
    <col min="4" max="4" width="18" bestFit="1" customWidth="1"/>
    <col min="5" max="5" width="15.28515625" bestFit="1" customWidth="1"/>
    <col min="6" max="6" width="9.28515625" bestFit="1" customWidth="1"/>
    <col min="7" max="7" width="11.7109375" bestFit="1" customWidth="1"/>
    <col min="8" max="8" width="9.28515625" customWidth="1"/>
    <col min="9" max="9" width="15.42578125" customWidth="1"/>
    <col min="10" max="10" width="20.85546875" customWidth="1"/>
    <col min="11" max="11" width="14.5703125" customWidth="1"/>
    <col min="12" max="12" width="14.85546875" bestFit="1" customWidth="1"/>
    <col min="13" max="13" width="13.5703125" bestFit="1" customWidth="1"/>
    <col min="21" max="21" width="9.5703125" bestFit="1" customWidth="1"/>
  </cols>
  <sheetData>
    <row r="1" spans="1:21" ht="30.75" thickBot="1" x14ac:dyDescent="0.3">
      <c r="A1" s="156" t="s">
        <v>79</v>
      </c>
      <c r="B1" s="156" t="s">
        <v>80</v>
      </c>
      <c r="C1" s="156" t="s">
        <v>386</v>
      </c>
      <c r="D1" s="156" t="s">
        <v>387</v>
      </c>
      <c r="E1" s="156" t="s">
        <v>127</v>
      </c>
      <c r="F1" s="156" t="s">
        <v>388</v>
      </c>
      <c r="G1" s="156" t="s">
        <v>389</v>
      </c>
      <c r="H1" s="156" t="s">
        <v>390</v>
      </c>
      <c r="I1" s="156" t="s">
        <v>146</v>
      </c>
      <c r="J1" s="156" t="s">
        <v>391</v>
      </c>
      <c r="K1" s="156" t="s">
        <v>392</v>
      </c>
      <c r="L1" s="156" t="s">
        <v>393</v>
      </c>
      <c r="M1" s="156" t="s">
        <v>394</v>
      </c>
    </row>
    <row r="2" spans="1:21" ht="15.75" thickTop="1" x14ac:dyDescent="0.25">
      <c r="A2">
        <v>63934</v>
      </c>
      <c r="B2" t="s">
        <v>435</v>
      </c>
      <c r="C2" t="s">
        <v>436</v>
      </c>
      <c r="D2" s="109">
        <v>42207</v>
      </c>
      <c r="E2" s="119">
        <v>32057.475899999961</v>
      </c>
      <c r="F2" s="119">
        <v>182</v>
      </c>
      <c r="G2" t="s">
        <v>397</v>
      </c>
      <c r="H2" t="s">
        <v>398</v>
      </c>
      <c r="I2" t="s">
        <v>272</v>
      </c>
      <c r="J2" s="79"/>
      <c r="K2" s="162"/>
      <c r="L2" s="163"/>
      <c r="M2" s="164"/>
    </row>
    <row r="3" spans="1:21" x14ac:dyDescent="0.25">
      <c r="A3">
        <v>16106</v>
      </c>
      <c r="B3" t="s">
        <v>427</v>
      </c>
      <c r="C3" t="s">
        <v>400</v>
      </c>
      <c r="D3" s="109">
        <v>42393</v>
      </c>
      <c r="E3" s="119">
        <v>34623.651899999939</v>
      </c>
      <c r="F3" s="119">
        <v>214</v>
      </c>
      <c r="G3" t="s">
        <v>405</v>
      </c>
      <c r="H3" t="s">
        <v>416</v>
      </c>
      <c r="I3" t="s">
        <v>268</v>
      </c>
      <c r="J3" s="118"/>
      <c r="K3" s="165"/>
      <c r="L3" s="166"/>
      <c r="M3" s="167"/>
    </row>
    <row r="4" spans="1:21" x14ac:dyDescent="0.25">
      <c r="A4">
        <v>69912</v>
      </c>
      <c r="B4" t="s">
        <v>439</v>
      </c>
      <c r="C4" t="s">
        <v>440</v>
      </c>
      <c r="D4" s="109">
        <v>42381</v>
      </c>
      <c r="E4" s="119">
        <v>70787.37519999966</v>
      </c>
      <c r="F4" s="119">
        <v>203</v>
      </c>
      <c r="G4" t="s">
        <v>397</v>
      </c>
      <c r="H4" t="s">
        <v>441</v>
      </c>
      <c r="I4" t="s">
        <v>274</v>
      </c>
      <c r="J4" s="118"/>
      <c r="K4" s="165"/>
      <c r="L4" s="166"/>
      <c r="M4" s="167"/>
    </row>
    <row r="5" spans="1:21" x14ac:dyDescent="0.25">
      <c r="A5">
        <v>25397</v>
      </c>
      <c r="B5" t="s">
        <v>399</v>
      </c>
      <c r="C5" t="s">
        <v>400</v>
      </c>
      <c r="D5" s="109">
        <v>42020</v>
      </c>
      <c r="E5" s="119">
        <v>50590.06520000007</v>
      </c>
      <c r="F5" s="119">
        <v>216</v>
      </c>
      <c r="G5" t="s">
        <v>401</v>
      </c>
      <c r="H5" t="s">
        <v>402</v>
      </c>
      <c r="I5" t="s">
        <v>258</v>
      </c>
      <c r="J5" s="118"/>
      <c r="K5" s="165"/>
      <c r="L5" s="166"/>
      <c r="M5" s="167"/>
    </row>
    <row r="6" spans="1:21" x14ac:dyDescent="0.25">
      <c r="A6">
        <v>89713</v>
      </c>
      <c r="B6" t="s">
        <v>424</v>
      </c>
      <c r="C6" t="s">
        <v>425</v>
      </c>
      <c r="D6" s="109">
        <v>42389</v>
      </c>
      <c r="E6" s="119">
        <v>46168.279799999669</v>
      </c>
      <c r="F6" s="119">
        <v>201</v>
      </c>
      <c r="G6" t="s">
        <v>397</v>
      </c>
      <c r="H6" t="s">
        <v>426</v>
      </c>
      <c r="I6" t="s">
        <v>267</v>
      </c>
      <c r="J6" s="118"/>
      <c r="K6" s="165"/>
      <c r="L6" s="166"/>
      <c r="M6" s="167"/>
    </row>
    <row r="7" spans="1:21" x14ac:dyDescent="0.25">
      <c r="A7">
        <v>85152</v>
      </c>
      <c r="B7" t="s">
        <v>422</v>
      </c>
      <c r="C7" t="s">
        <v>423</v>
      </c>
      <c r="D7" s="109">
        <v>42394</v>
      </c>
      <c r="E7" s="119">
        <v>81114.879100000486</v>
      </c>
      <c r="F7" s="119">
        <v>218</v>
      </c>
      <c r="G7" t="s">
        <v>401</v>
      </c>
      <c r="H7" t="s">
        <v>402</v>
      </c>
      <c r="I7" t="s">
        <v>266</v>
      </c>
      <c r="J7" s="118"/>
      <c r="K7" s="165"/>
      <c r="L7" s="166"/>
      <c r="M7" s="167"/>
      <c r="U7" s="161"/>
    </row>
    <row r="8" spans="1:21" x14ac:dyDescent="0.25">
      <c r="A8">
        <v>86063</v>
      </c>
      <c r="B8" t="s">
        <v>419</v>
      </c>
      <c r="C8" t="s">
        <v>420</v>
      </c>
      <c r="D8" s="109">
        <v>42333</v>
      </c>
      <c r="E8" s="119">
        <v>50488.18479999993</v>
      </c>
      <c r="F8" s="119">
        <v>211</v>
      </c>
      <c r="G8" t="s">
        <v>397</v>
      </c>
      <c r="H8" t="s">
        <v>421</v>
      </c>
      <c r="I8" t="s">
        <v>265</v>
      </c>
      <c r="J8" s="118"/>
      <c r="K8" s="165"/>
      <c r="L8" s="166"/>
      <c r="M8" s="167"/>
    </row>
    <row r="9" spans="1:21" x14ac:dyDescent="0.25">
      <c r="A9">
        <v>32033</v>
      </c>
      <c r="B9" t="s">
        <v>414</v>
      </c>
      <c r="C9" t="s">
        <v>415</v>
      </c>
      <c r="D9" s="109">
        <v>42375</v>
      </c>
      <c r="E9" s="119">
        <v>74587.214800000191</v>
      </c>
      <c r="F9" s="119">
        <v>186</v>
      </c>
      <c r="G9" t="s">
        <v>405</v>
      </c>
      <c r="H9" t="s">
        <v>416</v>
      </c>
      <c r="I9" t="s">
        <v>263</v>
      </c>
      <c r="J9" s="118"/>
      <c r="K9" s="165"/>
      <c r="L9" s="166"/>
      <c r="M9" s="167"/>
    </row>
    <row r="10" spans="1:21" x14ac:dyDescent="0.25">
      <c r="A10">
        <v>82</v>
      </c>
      <c r="B10" t="s">
        <v>433</v>
      </c>
      <c r="C10" t="s">
        <v>434</v>
      </c>
      <c r="D10" s="109">
        <v>42207</v>
      </c>
      <c r="E10" s="119">
        <v>91574.813899999484</v>
      </c>
      <c r="F10" s="119">
        <v>190</v>
      </c>
      <c r="G10" t="s">
        <v>397</v>
      </c>
      <c r="H10" t="s">
        <v>398</v>
      </c>
      <c r="I10" t="s">
        <v>271</v>
      </c>
      <c r="J10" s="118"/>
      <c r="K10" s="165"/>
      <c r="L10" s="166"/>
      <c r="M10" s="167"/>
    </row>
    <row r="11" spans="1:21" x14ac:dyDescent="0.25">
      <c r="A11">
        <v>16594</v>
      </c>
      <c r="B11" t="s">
        <v>430</v>
      </c>
      <c r="C11" t="s">
        <v>431</v>
      </c>
      <c r="D11" s="109">
        <v>42372</v>
      </c>
      <c r="E11" s="119">
        <v>25809.560899999924</v>
      </c>
      <c r="F11" s="119">
        <v>201</v>
      </c>
      <c r="G11" t="s">
        <v>432</v>
      </c>
      <c r="H11" t="s">
        <v>402</v>
      </c>
      <c r="I11" t="s">
        <v>270</v>
      </c>
      <c r="J11" s="118"/>
      <c r="K11" s="165"/>
      <c r="L11" s="166"/>
      <c r="M11" s="167"/>
    </row>
    <row r="12" spans="1:21" x14ac:dyDescent="0.25">
      <c r="A12">
        <v>81348</v>
      </c>
      <c r="B12" t="s">
        <v>437</v>
      </c>
      <c r="C12" t="s">
        <v>438</v>
      </c>
      <c r="D12" s="109">
        <v>42005</v>
      </c>
      <c r="E12" s="119">
        <v>13858.466400000034</v>
      </c>
      <c r="F12" s="119">
        <v>191</v>
      </c>
      <c r="G12" t="s">
        <v>432</v>
      </c>
      <c r="H12" t="s">
        <v>408</v>
      </c>
      <c r="I12" t="s">
        <v>273</v>
      </c>
      <c r="J12" s="118"/>
      <c r="K12" s="165"/>
      <c r="L12" s="166"/>
      <c r="M12" s="167"/>
    </row>
    <row r="13" spans="1:21" x14ac:dyDescent="0.25">
      <c r="A13">
        <v>56478</v>
      </c>
      <c r="B13" t="s">
        <v>417</v>
      </c>
      <c r="C13" t="s">
        <v>418</v>
      </c>
      <c r="D13" s="109">
        <v>42231</v>
      </c>
      <c r="E13" s="119">
        <v>16301.548699999927</v>
      </c>
      <c r="F13" s="119">
        <v>213</v>
      </c>
      <c r="G13" t="s">
        <v>401</v>
      </c>
      <c r="H13" t="s">
        <v>416</v>
      </c>
      <c r="I13" t="s">
        <v>264</v>
      </c>
      <c r="J13" s="118"/>
      <c r="K13" s="165"/>
      <c r="L13" s="166"/>
      <c r="M13" s="167"/>
    </row>
    <row r="14" spans="1:21" x14ac:dyDescent="0.25">
      <c r="A14">
        <v>26830</v>
      </c>
      <c r="B14" t="s">
        <v>412</v>
      </c>
      <c r="C14" t="s">
        <v>413</v>
      </c>
      <c r="D14" s="109">
        <v>42268</v>
      </c>
      <c r="E14" s="119">
        <v>40001.560599999968</v>
      </c>
      <c r="F14" s="119">
        <v>198</v>
      </c>
      <c r="G14" t="s">
        <v>401</v>
      </c>
      <c r="H14" t="s">
        <v>402</v>
      </c>
      <c r="I14" t="s">
        <v>262</v>
      </c>
      <c r="J14" s="118"/>
      <c r="K14" s="165"/>
      <c r="L14" s="166"/>
      <c r="M14" s="167"/>
    </row>
    <row r="15" spans="1:21" x14ac:dyDescent="0.25">
      <c r="A15">
        <v>76704</v>
      </c>
      <c r="B15" t="s">
        <v>409</v>
      </c>
      <c r="C15" t="s">
        <v>410</v>
      </c>
      <c r="D15" s="109">
        <v>42382</v>
      </c>
      <c r="E15" s="119">
        <v>15109.953200000105</v>
      </c>
      <c r="F15" s="119">
        <v>191</v>
      </c>
      <c r="G15" t="s">
        <v>397</v>
      </c>
      <c r="H15" t="s">
        <v>411</v>
      </c>
      <c r="I15" t="s">
        <v>261</v>
      </c>
      <c r="J15" s="118"/>
      <c r="K15" s="165"/>
      <c r="L15" s="166"/>
      <c r="M15" s="167"/>
    </row>
    <row r="16" spans="1:21" x14ac:dyDescent="0.25">
      <c r="A16">
        <v>83298</v>
      </c>
      <c r="B16" t="s">
        <v>428</v>
      </c>
      <c r="C16" t="s">
        <v>429</v>
      </c>
      <c r="D16" s="109">
        <v>42373</v>
      </c>
      <c r="E16" s="119">
        <v>16320.561200000113</v>
      </c>
      <c r="F16" s="119">
        <v>188</v>
      </c>
      <c r="G16" t="s">
        <v>397</v>
      </c>
      <c r="H16" t="s">
        <v>398</v>
      </c>
      <c r="I16" t="s">
        <v>269</v>
      </c>
      <c r="J16" s="118"/>
      <c r="K16" s="165"/>
      <c r="L16" s="166"/>
      <c r="M16" s="167"/>
    </row>
    <row r="17" spans="1:13" x14ac:dyDescent="0.25">
      <c r="A17">
        <v>7964</v>
      </c>
      <c r="B17" t="s">
        <v>406</v>
      </c>
      <c r="C17" t="s">
        <v>407</v>
      </c>
      <c r="D17" s="109">
        <v>42237</v>
      </c>
      <c r="E17" s="119">
        <v>94546.351099999622</v>
      </c>
      <c r="F17" s="119">
        <v>190</v>
      </c>
      <c r="G17" t="s">
        <v>401</v>
      </c>
      <c r="H17" t="s">
        <v>408</v>
      </c>
      <c r="I17" t="s">
        <v>260</v>
      </c>
      <c r="J17" s="118"/>
      <c r="K17" s="165"/>
      <c r="L17" s="166"/>
      <c r="M17" s="167"/>
    </row>
    <row r="18" spans="1:13" x14ac:dyDescent="0.25">
      <c r="A18">
        <v>6321</v>
      </c>
      <c r="B18" t="s">
        <v>403</v>
      </c>
      <c r="C18" t="s">
        <v>404</v>
      </c>
      <c r="D18" s="109">
        <v>42118</v>
      </c>
      <c r="E18" s="119">
        <v>28388.027799999807</v>
      </c>
      <c r="F18" s="119">
        <v>183</v>
      </c>
      <c r="G18" t="s">
        <v>405</v>
      </c>
      <c r="H18" t="s">
        <v>402</v>
      </c>
      <c r="I18" t="s">
        <v>259</v>
      </c>
      <c r="J18" s="118"/>
      <c r="K18" s="165"/>
      <c r="L18" s="166"/>
      <c r="M18" s="167"/>
    </row>
    <row r="19" spans="1:13" ht="15.75" thickBot="1" x14ac:dyDescent="0.3">
      <c r="A19">
        <v>24719</v>
      </c>
      <c r="B19" t="s">
        <v>395</v>
      </c>
      <c r="C19" t="s">
        <v>396</v>
      </c>
      <c r="D19" s="109">
        <v>42018</v>
      </c>
      <c r="E19" s="119">
        <v>58555.601300000213</v>
      </c>
      <c r="F19" s="119">
        <v>185</v>
      </c>
      <c r="G19" t="s">
        <v>397</v>
      </c>
      <c r="H19" t="s">
        <v>398</v>
      </c>
      <c r="I19" t="s">
        <v>257</v>
      </c>
      <c r="J19" s="70"/>
      <c r="K19" s="168"/>
      <c r="L19" s="169"/>
      <c r="M19" s="170"/>
    </row>
    <row r="20" spans="1:13" ht="15.75" thickTop="1" x14ac:dyDescent="0.25"/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12">
    <tabColor rgb="FFFF33CC"/>
  </sheetPr>
  <dimension ref="A1:J11"/>
  <sheetViews>
    <sheetView showGridLines="0" topLeftCell="B1" workbookViewId="0">
      <selection activeCell="J2" sqref="J2:J10"/>
    </sheetView>
  </sheetViews>
  <sheetFormatPr defaultRowHeight="15" x14ac:dyDescent="0.25"/>
  <cols>
    <col min="1" max="1" width="19" bestFit="1" customWidth="1"/>
    <col min="2" max="2" width="22" bestFit="1" customWidth="1"/>
    <col min="3" max="3" width="7.7109375" bestFit="1" customWidth="1"/>
    <col min="4" max="4" width="63.140625" bestFit="1" customWidth="1"/>
    <col min="5" max="5" width="12.42578125" bestFit="1" customWidth="1"/>
    <col min="6" max="6" width="11.85546875" bestFit="1" customWidth="1"/>
    <col min="7" max="7" width="12.7109375" bestFit="1" customWidth="1"/>
    <col min="8" max="9" width="12.7109375" customWidth="1"/>
    <col min="10" max="10" width="13.42578125" bestFit="1" customWidth="1"/>
  </cols>
  <sheetData>
    <row r="1" spans="1:10" ht="15.75" thickBot="1" x14ac:dyDescent="0.3">
      <c r="A1" t="s">
        <v>613</v>
      </c>
      <c r="B1" t="s">
        <v>614</v>
      </c>
      <c r="C1" t="s">
        <v>79</v>
      </c>
      <c r="D1" t="s">
        <v>615</v>
      </c>
      <c r="E1" t="s">
        <v>616</v>
      </c>
      <c r="F1" t="s">
        <v>206</v>
      </c>
      <c r="G1" t="s">
        <v>1671</v>
      </c>
      <c r="H1" t="s">
        <v>374</v>
      </c>
      <c r="I1" t="s">
        <v>375</v>
      </c>
      <c r="J1" t="s">
        <v>127</v>
      </c>
    </row>
    <row r="2" spans="1:10" ht="15.75" thickTop="1" x14ac:dyDescent="0.25">
      <c r="A2" s="234">
        <v>13723988207</v>
      </c>
      <c r="B2" s="235" t="s">
        <v>190</v>
      </c>
      <c r="C2" s="235" t="s">
        <v>617</v>
      </c>
      <c r="D2" s="237"/>
      <c r="E2" s="238"/>
      <c r="F2" s="238"/>
      <c r="G2" s="239"/>
      <c r="H2" s="502">
        <v>42372</v>
      </c>
      <c r="I2" s="502">
        <v>42371</v>
      </c>
      <c r="J2" s="467"/>
    </row>
    <row r="3" spans="1:10" x14ac:dyDescent="0.25">
      <c r="A3" s="234">
        <v>68326479123</v>
      </c>
      <c r="B3" s="235" t="s">
        <v>192</v>
      </c>
      <c r="C3" s="235" t="s">
        <v>618</v>
      </c>
      <c r="D3" s="240"/>
      <c r="E3" s="241"/>
      <c r="F3" s="241"/>
      <c r="G3" s="236"/>
      <c r="H3" s="503">
        <v>42379</v>
      </c>
      <c r="I3" s="503">
        <v>42379</v>
      </c>
      <c r="J3" s="468"/>
    </row>
    <row r="4" spans="1:10" x14ac:dyDescent="0.25">
      <c r="A4" s="234">
        <v>26679859669</v>
      </c>
      <c r="B4" s="235" t="s">
        <v>174</v>
      </c>
      <c r="C4" s="235" t="s">
        <v>1672</v>
      </c>
      <c r="D4" s="240"/>
      <c r="E4" s="241"/>
      <c r="F4" s="241"/>
      <c r="G4" s="236"/>
      <c r="H4" s="504">
        <v>42389</v>
      </c>
      <c r="I4" s="504" t="s">
        <v>2321</v>
      </c>
      <c r="J4" s="468"/>
    </row>
    <row r="5" spans="1:10" x14ac:dyDescent="0.25">
      <c r="A5" s="234">
        <v>24645302966</v>
      </c>
      <c r="B5" s="235" t="s">
        <v>175</v>
      </c>
      <c r="C5" s="235" t="s">
        <v>620</v>
      </c>
      <c r="D5" s="240"/>
      <c r="E5" s="241"/>
      <c r="F5" s="241"/>
      <c r="G5" s="236"/>
      <c r="H5" s="503">
        <v>42501</v>
      </c>
      <c r="I5" s="503">
        <v>42381</v>
      </c>
      <c r="J5" s="468"/>
    </row>
    <row r="6" spans="1:10" x14ac:dyDescent="0.25">
      <c r="A6" s="234">
        <v>81321763551</v>
      </c>
      <c r="B6" s="235" t="s">
        <v>173</v>
      </c>
      <c r="C6" s="235" t="s">
        <v>621</v>
      </c>
      <c r="D6" s="240"/>
      <c r="E6" s="241"/>
      <c r="F6" s="241"/>
      <c r="G6" s="236"/>
      <c r="H6" s="504">
        <v>42613</v>
      </c>
      <c r="I6" s="504">
        <v>42394</v>
      </c>
      <c r="J6" s="468"/>
    </row>
    <row r="7" spans="1:10" x14ac:dyDescent="0.25">
      <c r="A7" s="234">
        <v>99942076022</v>
      </c>
      <c r="B7" s="235" t="s">
        <v>116</v>
      </c>
      <c r="C7" s="235" t="s">
        <v>622</v>
      </c>
      <c r="D7" s="240"/>
      <c r="E7" s="241"/>
      <c r="F7" s="241"/>
      <c r="G7" s="236"/>
      <c r="H7" s="505">
        <v>42406</v>
      </c>
      <c r="I7" s="505">
        <v>42392</v>
      </c>
      <c r="J7" s="468"/>
    </row>
    <row r="8" spans="1:10" x14ac:dyDescent="0.25">
      <c r="A8" s="234">
        <v>23191821103</v>
      </c>
      <c r="B8" s="235" t="s">
        <v>193</v>
      </c>
      <c r="C8" s="235" t="s">
        <v>623</v>
      </c>
      <c r="D8" s="240"/>
      <c r="E8" s="241"/>
      <c r="F8" s="241"/>
      <c r="G8" s="236"/>
      <c r="H8" s="504">
        <v>40009</v>
      </c>
      <c r="I8" s="504">
        <v>42383</v>
      </c>
      <c r="J8" s="468"/>
    </row>
    <row r="9" spans="1:10" x14ac:dyDescent="0.25">
      <c r="A9" s="234">
        <v>11885012170</v>
      </c>
      <c r="B9" s="235" t="s">
        <v>120</v>
      </c>
      <c r="C9" s="235" t="s">
        <v>624</v>
      </c>
      <c r="D9" s="240"/>
      <c r="E9" s="241"/>
      <c r="F9" s="241"/>
      <c r="G9" s="236"/>
      <c r="H9" s="505">
        <v>38707</v>
      </c>
      <c r="I9" s="505">
        <v>42380</v>
      </c>
      <c r="J9" s="468"/>
    </row>
    <row r="10" spans="1:10" ht="15.75" thickBot="1" x14ac:dyDescent="0.3">
      <c r="A10" s="234">
        <v>93967752786</v>
      </c>
      <c r="B10" s="235" t="s">
        <v>195</v>
      </c>
      <c r="C10" s="235" t="s">
        <v>1673</v>
      </c>
      <c r="D10" s="242"/>
      <c r="E10" s="243"/>
      <c r="F10" s="243"/>
      <c r="G10" s="244"/>
      <c r="H10" s="506">
        <v>37405</v>
      </c>
      <c r="I10" s="506" t="s">
        <v>2321</v>
      </c>
      <c r="J10" s="469"/>
    </row>
    <row r="11" spans="1:10" ht="15.75" thickTop="1" x14ac:dyDescent="0.25"/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13">
    <tabColor rgb="FFFF33CC"/>
  </sheetPr>
  <dimension ref="A1:H392"/>
  <sheetViews>
    <sheetView showGridLines="0" workbookViewId="0"/>
  </sheetViews>
  <sheetFormatPr defaultRowHeight="15" x14ac:dyDescent="0.25"/>
  <cols>
    <col min="1" max="1" width="9.42578125" bestFit="1" customWidth="1"/>
    <col min="2" max="2" width="67.85546875" bestFit="1" customWidth="1"/>
    <col min="3" max="3" width="19.28515625" bestFit="1" customWidth="1"/>
    <col min="4" max="4" width="12.42578125" bestFit="1" customWidth="1"/>
    <col min="5" max="5" width="19.140625" bestFit="1" customWidth="1"/>
    <col min="6" max="6" width="21.140625" bestFit="1" customWidth="1"/>
    <col min="7" max="7" width="9.42578125" bestFit="1" customWidth="1"/>
    <col min="8" max="8" width="9.140625" bestFit="1" customWidth="1"/>
  </cols>
  <sheetData>
    <row r="1" spans="1:8" s="208" customFormat="1" ht="15.75" thickBot="1" x14ac:dyDescent="0.3">
      <c r="A1" s="182" t="s">
        <v>79</v>
      </c>
      <c r="B1" s="183" t="s">
        <v>615</v>
      </c>
      <c r="C1" s="183" t="s">
        <v>626</v>
      </c>
      <c r="D1" s="183" t="s">
        <v>616</v>
      </c>
      <c r="E1" s="183" t="s">
        <v>627</v>
      </c>
      <c r="F1" s="183" t="s">
        <v>628</v>
      </c>
      <c r="G1" s="183" t="s">
        <v>206</v>
      </c>
      <c r="H1" s="183" t="s">
        <v>127</v>
      </c>
    </row>
    <row r="2" spans="1:8" ht="15.75" thickTop="1" x14ac:dyDescent="0.25">
      <c r="A2" s="173" t="s">
        <v>629</v>
      </c>
      <c r="B2" s="201" t="s">
        <v>630</v>
      </c>
      <c r="C2" s="201" t="s">
        <v>631</v>
      </c>
      <c r="D2" s="201" t="s">
        <v>632</v>
      </c>
      <c r="E2" s="201" t="s">
        <v>633</v>
      </c>
      <c r="F2" s="201" t="s">
        <v>634</v>
      </c>
      <c r="G2" s="201">
        <v>7</v>
      </c>
      <c r="H2" s="232">
        <v>574.62</v>
      </c>
    </row>
    <row r="3" spans="1:8" x14ac:dyDescent="0.25">
      <c r="A3" s="175" t="s">
        <v>635</v>
      </c>
      <c r="B3" s="205" t="s">
        <v>636</v>
      </c>
      <c r="C3" s="205" t="s">
        <v>637</v>
      </c>
      <c r="D3" s="205" t="s">
        <v>632</v>
      </c>
      <c r="E3" s="205" t="s">
        <v>633</v>
      </c>
      <c r="F3" s="205" t="s">
        <v>634</v>
      </c>
      <c r="G3" s="205">
        <v>7</v>
      </c>
      <c r="H3" s="233">
        <v>957.7</v>
      </c>
    </row>
    <row r="4" spans="1:8" x14ac:dyDescent="0.25">
      <c r="A4" s="175" t="s">
        <v>617</v>
      </c>
      <c r="B4" s="205" t="s">
        <v>638</v>
      </c>
      <c r="C4" s="205" t="s">
        <v>639</v>
      </c>
      <c r="D4" s="205" t="s">
        <v>632</v>
      </c>
      <c r="E4" s="205" t="s">
        <v>633</v>
      </c>
      <c r="F4" s="205" t="s">
        <v>634</v>
      </c>
      <c r="G4" s="205">
        <v>7</v>
      </c>
      <c r="H4" s="233">
        <v>574.62</v>
      </c>
    </row>
    <row r="5" spans="1:8" x14ac:dyDescent="0.25">
      <c r="A5" s="175" t="s">
        <v>640</v>
      </c>
      <c r="B5" s="205" t="s">
        <v>641</v>
      </c>
      <c r="C5" s="205" t="s">
        <v>642</v>
      </c>
      <c r="D5" s="205" t="s">
        <v>632</v>
      </c>
      <c r="E5" s="205" t="s">
        <v>633</v>
      </c>
      <c r="F5" s="205" t="s">
        <v>634</v>
      </c>
      <c r="G5" s="205">
        <v>7</v>
      </c>
      <c r="H5" s="233">
        <v>191.54</v>
      </c>
    </row>
    <row r="6" spans="1:8" x14ac:dyDescent="0.25">
      <c r="A6" s="175" t="s">
        <v>643</v>
      </c>
      <c r="B6" s="205" t="s">
        <v>644</v>
      </c>
      <c r="C6" s="205" t="s">
        <v>645</v>
      </c>
      <c r="D6" s="205" t="s">
        <v>632</v>
      </c>
      <c r="E6" s="205" t="s">
        <v>633</v>
      </c>
      <c r="F6" s="205" t="s">
        <v>634</v>
      </c>
      <c r="G6" s="205">
        <v>7</v>
      </c>
      <c r="H6" s="233">
        <v>191.54</v>
      </c>
    </row>
    <row r="7" spans="1:8" x14ac:dyDescent="0.25">
      <c r="A7" s="175" t="s">
        <v>618</v>
      </c>
      <c r="B7" s="205" t="s">
        <v>646</v>
      </c>
      <c r="C7" s="205" t="s">
        <v>647</v>
      </c>
      <c r="D7" s="205" t="s">
        <v>632</v>
      </c>
      <c r="E7" s="205" t="s">
        <v>648</v>
      </c>
      <c r="F7" s="205" t="s">
        <v>634</v>
      </c>
      <c r="G7" s="205">
        <v>7</v>
      </c>
      <c r="H7" s="233">
        <v>574.62</v>
      </c>
    </row>
    <row r="8" spans="1:8" x14ac:dyDescent="0.25">
      <c r="A8" s="175" t="s">
        <v>649</v>
      </c>
      <c r="B8" s="205" t="s">
        <v>650</v>
      </c>
      <c r="C8" s="205" t="s">
        <v>647</v>
      </c>
      <c r="D8" s="205" t="s">
        <v>632</v>
      </c>
      <c r="E8" s="205" t="s">
        <v>648</v>
      </c>
      <c r="F8" s="205" t="s">
        <v>634</v>
      </c>
      <c r="G8" s="205">
        <v>7</v>
      </c>
      <c r="H8" s="233">
        <v>957.7</v>
      </c>
    </row>
    <row r="9" spans="1:8" x14ac:dyDescent="0.25">
      <c r="A9" s="175" t="s">
        <v>651</v>
      </c>
      <c r="B9" s="205" t="s">
        <v>652</v>
      </c>
      <c r="C9" s="205" t="s">
        <v>647</v>
      </c>
      <c r="D9" s="205" t="s">
        <v>632</v>
      </c>
      <c r="E9" s="205" t="s">
        <v>648</v>
      </c>
      <c r="F9" s="205" t="s">
        <v>634</v>
      </c>
      <c r="G9" s="205">
        <v>7</v>
      </c>
      <c r="H9" s="233">
        <v>574.62</v>
      </c>
    </row>
    <row r="10" spans="1:8" x14ac:dyDescent="0.25">
      <c r="A10" s="175" t="s">
        <v>619</v>
      </c>
      <c r="B10" s="205" t="s">
        <v>653</v>
      </c>
      <c r="C10" s="205" t="s">
        <v>647</v>
      </c>
      <c r="D10" s="205" t="s">
        <v>632</v>
      </c>
      <c r="E10" s="205" t="s">
        <v>648</v>
      </c>
      <c r="F10" s="205" t="s">
        <v>634</v>
      </c>
      <c r="G10" s="205">
        <v>7</v>
      </c>
      <c r="H10" s="233">
        <v>191.54</v>
      </c>
    </row>
    <row r="11" spans="1:8" x14ac:dyDescent="0.25">
      <c r="A11" s="175" t="s">
        <v>654</v>
      </c>
      <c r="B11" s="205" t="s">
        <v>655</v>
      </c>
      <c r="C11" s="205" t="s">
        <v>647</v>
      </c>
      <c r="D11" s="205" t="s">
        <v>632</v>
      </c>
      <c r="E11" s="205" t="s">
        <v>648</v>
      </c>
      <c r="F11" s="205" t="s">
        <v>634</v>
      </c>
      <c r="G11" s="205">
        <v>7</v>
      </c>
      <c r="H11" s="233">
        <v>191.54</v>
      </c>
    </row>
    <row r="12" spans="1:8" x14ac:dyDescent="0.25">
      <c r="A12" s="175" t="s">
        <v>656</v>
      </c>
      <c r="B12" s="205" t="s">
        <v>657</v>
      </c>
      <c r="C12" s="205" t="s">
        <v>658</v>
      </c>
      <c r="D12" s="205" t="s">
        <v>632</v>
      </c>
      <c r="E12" s="205" t="s">
        <v>648</v>
      </c>
      <c r="F12" s="205" t="s">
        <v>634</v>
      </c>
      <c r="G12" s="205">
        <v>7</v>
      </c>
      <c r="H12" s="233">
        <v>574.62</v>
      </c>
    </row>
    <row r="13" spans="1:8" x14ac:dyDescent="0.25">
      <c r="A13" s="175" t="s">
        <v>659</v>
      </c>
      <c r="B13" s="205" t="s">
        <v>660</v>
      </c>
      <c r="C13" s="205" t="s">
        <v>658</v>
      </c>
      <c r="D13" s="205" t="s">
        <v>632</v>
      </c>
      <c r="E13" s="205" t="s">
        <v>648</v>
      </c>
      <c r="F13" s="205" t="s">
        <v>634</v>
      </c>
      <c r="G13" s="205">
        <v>7</v>
      </c>
      <c r="H13" s="233">
        <v>957.7</v>
      </c>
    </row>
    <row r="14" spans="1:8" x14ac:dyDescent="0.25">
      <c r="A14" s="175" t="s">
        <v>661</v>
      </c>
      <c r="B14" s="205" t="s">
        <v>662</v>
      </c>
      <c r="C14" s="205" t="s">
        <v>658</v>
      </c>
      <c r="D14" s="205" t="s">
        <v>632</v>
      </c>
      <c r="E14" s="205" t="s">
        <v>648</v>
      </c>
      <c r="F14" s="205" t="s">
        <v>634</v>
      </c>
      <c r="G14" s="205">
        <v>7</v>
      </c>
      <c r="H14" s="233">
        <v>574.62</v>
      </c>
    </row>
    <row r="15" spans="1:8" x14ac:dyDescent="0.25">
      <c r="A15" s="175" t="s">
        <v>663</v>
      </c>
      <c r="B15" s="205" t="s">
        <v>664</v>
      </c>
      <c r="C15" s="205" t="s">
        <v>658</v>
      </c>
      <c r="D15" s="205" t="s">
        <v>632</v>
      </c>
      <c r="E15" s="205" t="s">
        <v>648</v>
      </c>
      <c r="F15" s="205" t="s">
        <v>634</v>
      </c>
      <c r="G15" s="205">
        <v>7</v>
      </c>
      <c r="H15" s="233">
        <v>191.54</v>
      </c>
    </row>
    <row r="16" spans="1:8" x14ac:dyDescent="0.25">
      <c r="A16" s="175" t="s">
        <v>665</v>
      </c>
      <c r="B16" s="205" t="s">
        <v>666</v>
      </c>
      <c r="C16" s="205" t="s">
        <v>658</v>
      </c>
      <c r="D16" s="205" t="s">
        <v>632</v>
      </c>
      <c r="E16" s="205" t="s">
        <v>648</v>
      </c>
      <c r="F16" s="205" t="s">
        <v>634</v>
      </c>
      <c r="G16" s="205">
        <v>7</v>
      </c>
      <c r="H16" s="233">
        <v>191.54</v>
      </c>
    </row>
    <row r="17" spans="1:8" x14ac:dyDescent="0.25">
      <c r="A17" s="175" t="s">
        <v>667</v>
      </c>
      <c r="B17" s="205" t="s">
        <v>668</v>
      </c>
      <c r="C17" s="205" t="s">
        <v>669</v>
      </c>
      <c r="D17" s="205" t="s">
        <v>632</v>
      </c>
      <c r="E17" s="205" t="s">
        <v>633</v>
      </c>
      <c r="F17" s="205" t="s">
        <v>634</v>
      </c>
      <c r="G17" s="205">
        <v>7</v>
      </c>
      <c r="H17" s="233">
        <v>957.7</v>
      </c>
    </row>
    <row r="18" spans="1:8" x14ac:dyDescent="0.25">
      <c r="A18" s="175" t="s">
        <v>670</v>
      </c>
      <c r="B18" s="205" t="s">
        <v>671</v>
      </c>
      <c r="C18" s="205" t="s">
        <v>672</v>
      </c>
      <c r="D18" s="205" t="s">
        <v>632</v>
      </c>
      <c r="E18" s="205" t="s">
        <v>648</v>
      </c>
      <c r="F18" s="205" t="s">
        <v>634</v>
      </c>
      <c r="G18" s="205">
        <v>7</v>
      </c>
      <c r="H18" s="233">
        <v>191.54</v>
      </c>
    </row>
    <row r="19" spans="1:8" x14ac:dyDescent="0.25">
      <c r="A19" s="175" t="s">
        <v>673</v>
      </c>
      <c r="B19" s="205" t="s">
        <v>674</v>
      </c>
      <c r="C19" s="205" t="s">
        <v>675</v>
      </c>
      <c r="D19" s="205" t="s">
        <v>676</v>
      </c>
      <c r="E19" s="205" t="s">
        <v>633</v>
      </c>
      <c r="F19" s="205" t="s">
        <v>677</v>
      </c>
      <c r="G19" s="205">
        <v>5</v>
      </c>
      <c r="H19" s="233">
        <v>127.69</v>
      </c>
    </row>
    <row r="20" spans="1:8" x14ac:dyDescent="0.25">
      <c r="A20" s="175" t="s">
        <v>678</v>
      </c>
      <c r="B20" s="205" t="s">
        <v>679</v>
      </c>
      <c r="C20" s="205" t="s">
        <v>680</v>
      </c>
      <c r="D20" s="205" t="s">
        <v>632</v>
      </c>
      <c r="E20" s="205" t="s">
        <v>633</v>
      </c>
      <c r="F20" s="205" t="s">
        <v>677</v>
      </c>
      <c r="G20" s="205">
        <v>7</v>
      </c>
      <c r="H20" s="233">
        <v>191.54</v>
      </c>
    </row>
    <row r="21" spans="1:8" x14ac:dyDescent="0.25">
      <c r="A21" s="175" t="s">
        <v>681</v>
      </c>
      <c r="B21" s="205" t="s">
        <v>682</v>
      </c>
      <c r="C21" s="205" t="s">
        <v>683</v>
      </c>
      <c r="D21" s="205" t="s">
        <v>684</v>
      </c>
      <c r="E21" s="205" t="s">
        <v>633</v>
      </c>
      <c r="F21" s="205" t="s">
        <v>677</v>
      </c>
      <c r="G21" s="205">
        <v>3</v>
      </c>
      <c r="H21" s="233">
        <v>53.2</v>
      </c>
    </row>
    <row r="22" spans="1:8" x14ac:dyDescent="0.25">
      <c r="A22" s="175" t="s">
        <v>685</v>
      </c>
      <c r="B22" s="205" t="s">
        <v>686</v>
      </c>
      <c r="C22" s="205" t="s">
        <v>687</v>
      </c>
      <c r="D22" s="205" t="s">
        <v>632</v>
      </c>
      <c r="E22" s="205" t="s">
        <v>633</v>
      </c>
      <c r="F22" s="205" t="s">
        <v>677</v>
      </c>
      <c r="G22" s="205">
        <v>7</v>
      </c>
      <c r="H22" s="233">
        <v>191.54</v>
      </c>
    </row>
    <row r="23" spans="1:8" x14ac:dyDescent="0.25">
      <c r="A23" s="175" t="s">
        <v>688</v>
      </c>
      <c r="B23" s="205" t="s">
        <v>689</v>
      </c>
      <c r="C23" s="205" t="s">
        <v>690</v>
      </c>
      <c r="D23" s="205" t="s">
        <v>691</v>
      </c>
      <c r="E23" s="205" t="s">
        <v>633</v>
      </c>
      <c r="F23" s="205" t="s">
        <v>692</v>
      </c>
      <c r="G23" s="205">
        <v>4</v>
      </c>
      <c r="H23" s="233">
        <v>85.13</v>
      </c>
    </row>
    <row r="24" spans="1:8" x14ac:dyDescent="0.25">
      <c r="A24" s="175" t="s">
        <v>693</v>
      </c>
      <c r="B24" s="205" t="s">
        <v>694</v>
      </c>
      <c r="C24" s="205" t="s">
        <v>695</v>
      </c>
      <c r="D24" s="205" t="s">
        <v>691</v>
      </c>
      <c r="E24" s="205" t="s">
        <v>633</v>
      </c>
      <c r="F24" s="205" t="s">
        <v>692</v>
      </c>
      <c r="G24" s="205">
        <v>4</v>
      </c>
      <c r="H24" s="233">
        <v>85.13</v>
      </c>
    </row>
    <row r="25" spans="1:8" x14ac:dyDescent="0.25">
      <c r="A25" s="175" t="s">
        <v>696</v>
      </c>
      <c r="B25" s="205" t="s">
        <v>697</v>
      </c>
      <c r="C25" s="205" t="s">
        <v>698</v>
      </c>
      <c r="D25" s="205" t="s">
        <v>632</v>
      </c>
      <c r="E25" s="205" t="s">
        <v>633</v>
      </c>
      <c r="F25" s="205" t="s">
        <v>677</v>
      </c>
      <c r="G25" s="205">
        <v>7</v>
      </c>
      <c r="H25" s="233">
        <v>574.62</v>
      </c>
    </row>
    <row r="26" spans="1:8" x14ac:dyDescent="0.25">
      <c r="A26" s="175" t="s">
        <v>699</v>
      </c>
      <c r="B26" s="205" t="s">
        <v>700</v>
      </c>
      <c r="C26" s="205" t="s">
        <v>701</v>
      </c>
      <c r="D26" s="205" t="s">
        <v>632</v>
      </c>
      <c r="E26" s="205" t="s">
        <v>702</v>
      </c>
      <c r="F26" s="205" t="s">
        <v>692</v>
      </c>
      <c r="G26" s="205">
        <v>7</v>
      </c>
      <c r="H26" s="233">
        <v>957.7</v>
      </c>
    </row>
    <row r="27" spans="1:8" x14ac:dyDescent="0.25">
      <c r="A27" s="175" t="s">
        <v>703</v>
      </c>
      <c r="B27" s="205" t="s">
        <v>704</v>
      </c>
      <c r="C27" s="205" t="s">
        <v>701</v>
      </c>
      <c r="D27" s="205" t="s">
        <v>632</v>
      </c>
      <c r="E27" s="205" t="s">
        <v>633</v>
      </c>
      <c r="F27" s="205" t="s">
        <v>692</v>
      </c>
      <c r="G27" s="205">
        <v>7</v>
      </c>
      <c r="H27" s="233">
        <v>191.54</v>
      </c>
    </row>
    <row r="28" spans="1:8" x14ac:dyDescent="0.25">
      <c r="A28" s="175" t="s">
        <v>705</v>
      </c>
      <c r="B28" s="205" t="s">
        <v>706</v>
      </c>
      <c r="C28" s="205" t="s">
        <v>707</v>
      </c>
      <c r="D28" s="205" t="s">
        <v>632</v>
      </c>
      <c r="E28" s="205" t="s">
        <v>633</v>
      </c>
      <c r="F28" s="205" t="s">
        <v>634</v>
      </c>
      <c r="G28" s="205">
        <v>7</v>
      </c>
      <c r="H28" s="233">
        <v>191.54</v>
      </c>
    </row>
    <row r="29" spans="1:8" x14ac:dyDescent="0.25">
      <c r="A29" s="175" t="s">
        <v>708</v>
      </c>
      <c r="B29" s="205" t="s">
        <v>709</v>
      </c>
      <c r="C29" s="205" t="s">
        <v>710</v>
      </c>
      <c r="D29" s="205" t="s">
        <v>632</v>
      </c>
      <c r="E29" s="205" t="s">
        <v>633</v>
      </c>
      <c r="F29" s="205" t="s">
        <v>634</v>
      </c>
      <c r="G29" s="205">
        <v>7</v>
      </c>
      <c r="H29" s="233">
        <v>957.7</v>
      </c>
    </row>
    <row r="30" spans="1:8" x14ac:dyDescent="0.25">
      <c r="A30" s="175" t="s">
        <v>711</v>
      </c>
      <c r="B30" s="205" t="s">
        <v>712</v>
      </c>
      <c r="C30" s="205" t="s">
        <v>713</v>
      </c>
      <c r="D30" s="205" t="s">
        <v>632</v>
      </c>
      <c r="E30" s="205" t="s">
        <v>633</v>
      </c>
      <c r="F30" s="205" t="s">
        <v>634</v>
      </c>
      <c r="G30" s="205">
        <v>7</v>
      </c>
      <c r="H30" s="233">
        <v>957.7</v>
      </c>
    </row>
    <row r="31" spans="1:8" x14ac:dyDescent="0.25">
      <c r="A31" s="175" t="s">
        <v>714</v>
      </c>
      <c r="B31" s="205" t="s">
        <v>715</v>
      </c>
      <c r="C31" s="205" t="s">
        <v>716</v>
      </c>
      <c r="D31" s="205" t="s">
        <v>632</v>
      </c>
      <c r="E31" s="205" t="s">
        <v>633</v>
      </c>
      <c r="F31" s="205" t="s">
        <v>634</v>
      </c>
      <c r="G31" s="205">
        <v>7</v>
      </c>
      <c r="H31" s="233">
        <v>957.7</v>
      </c>
    </row>
    <row r="32" spans="1:8" x14ac:dyDescent="0.25">
      <c r="A32" s="175" t="s">
        <v>717</v>
      </c>
      <c r="B32" s="205" t="s">
        <v>718</v>
      </c>
      <c r="C32" s="205" t="s">
        <v>719</v>
      </c>
      <c r="D32" s="205" t="s">
        <v>632</v>
      </c>
      <c r="E32" s="205" t="s">
        <v>633</v>
      </c>
      <c r="F32" s="205" t="s">
        <v>634</v>
      </c>
      <c r="G32" s="205">
        <v>7</v>
      </c>
      <c r="H32" s="233">
        <v>957.7</v>
      </c>
    </row>
    <row r="33" spans="1:8" x14ac:dyDescent="0.25">
      <c r="A33" s="175" t="s">
        <v>620</v>
      </c>
      <c r="B33" s="205" t="s">
        <v>720</v>
      </c>
      <c r="C33" s="205" t="s">
        <v>721</v>
      </c>
      <c r="D33" s="205" t="s">
        <v>632</v>
      </c>
      <c r="E33" s="205" t="s">
        <v>633</v>
      </c>
      <c r="F33" s="205" t="s">
        <v>634</v>
      </c>
      <c r="G33" s="205">
        <v>7</v>
      </c>
      <c r="H33" s="233">
        <v>957.7</v>
      </c>
    </row>
    <row r="34" spans="1:8" x14ac:dyDescent="0.25">
      <c r="A34" s="175" t="s">
        <v>722</v>
      </c>
      <c r="B34" s="205" t="s">
        <v>723</v>
      </c>
      <c r="C34" s="205" t="s">
        <v>724</v>
      </c>
      <c r="D34" s="205" t="s">
        <v>676</v>
      </c>
      <c r="E34" s="205" t="s">
        <v>633</v>
      </c>
      <c r="F34" s="205" t="s">
        <v>677</v>
      </c>
      <c r="G34" s="205">
        <v>5</v>
      </c>
      <c r="H34" s="233">
        <v>127.69</v>
      </c>
    </row>
    <row r="35" spans="1:8" x14ac:dyDescent="0.25">
      <c r="A35" s="175" t="s">
        <v>725</v>
      </c>
      <c r="B35" s="205" t="s">
        <v>726</v>
      </c>
      <c r="C35" s="205" t="s">
        <v>727</v>
      </c>
      <c r="D35" s="205" t="s">
        <v>691</v>
      </c>
      <c r="E35" s="205" t="s">
        <v>633</v>
      </c>
      <c r="F35" s="205" t="s">
        <v>692</v>
      </c>
      <c r="G35" s="205">
        <v>4</v>
      </c>
      <c r="H35" s="233">
        <v>85.13</v>
      </c>
    </row>
    <row r="36" spans="1:8" x14ac:dyDescent="0.25">
      <c r="A36" s="175" t="s">
        <v>728</v>
      </c>
      <c r="B36" s="205" t="s">
        <v>729</v>
      </c>
      <c r="C36" s="205" t="s">
        <v>730</v>
      </c>
      <c r="D36" s="205" t="s">
        <v>676</v>
      </c>
      <c r="E36" s="205" t="s">
        <v>633</v>
      </c>
      <c r="F36" s="205" t="s">
        <v>692</v>
      </c>
      <c r="G36" s="205">
        <v>5</v>
      </c>
      <c r="H36" s="233">
        <v>127.69</v>
      </c>
    </row>
    <row r="37" spans="1:8" x14ac:dyDescent="0.25">
      <c r="A37" s="175" t="s">
        <v>731</v>
      </c>
      <c r="B37" s="205" t="s">
        <v>732</v>
      </c>
      <c r="C37" s="205" t="s">
        <v>733</v>
      </c>
      <c r="D37" s="205" t="s">
        <v>684</v>
      </c>
      <c r="E37" s="205" t="s">
        <v>633</v>
      </c>
      <c r="F37" s="205" t="s">
        <v>692</v>
      </c>
      <c r="G37" s="205">
        <v>3</v>
      </c>
      <c r="H37" s="233">
        <v>53.2</v>
      </c>
    </row>
    <row r="38" spans="1:8" x14ac:dyDescent="0.25">
      <c r="A38" s="175" t="s">
        <v>734</v>
      </c>
      <c r="B38" s="205" t="s">
        <v>735</v>
      </c>
      <c r="C38" s="205" t="s">
        <v>736</v>
      </c>
      <c r="D38" s="205" t="s">
        <v>691</v>
      </c>
      <c r="E38" s="205" t="s">
        <v>633</v>
      </c>
      <c r="F38" s="205" t="s">
        <v>692</v>
      </c>
      <c r="G38" s="205">
        <v>4</v>
      </c>
      <c r="H38" s="233">
        <v>85.13</v>
      </c>
    </row>
    <row r="39" spans="1:8" x14ac:dyDescent="0.25">
      <c r="A39" s="175" t="s">
        <v>737</v>
      </c>
      <c r="B39" s="205" t="s">
        <v>738</v>
      </c>
      <c r="C39" s="205" t="s">
        <v>739</v>
      </c>
      <c r="D39" s="205" t="s">
        <v>691</v>
      </c>
      <c r="E39" s="205" t="s">
        <v>633</v>
      </c>
      <c r="F39" s="205" t="s">
        <v>692</v>
      </c>
      <c r="G39" s="205">
        <v>4</v>
      </c>
      <c r="H39" s="233">
        <v>85.13</v>
      </c>
    </row>
    <row r="40" spans="1:8" x14ac:dyDescent="0.25">
      <c r="A40" s="175" t="s">
        <v>740</v>
      </c>
      <c r="B40" s="205" t="s">
        <v>741</v>
      </c>
      <c r="C40" s="205" t="s">
        <v>742</v>
      </c>
      <c r="D40" s="205" t="s">
        <v>684</v>
      </c>
      <c r="E40" s="205" t="s">
        <v>633</v>
      </c>
      <c r="F40" s="205" t="s">
        <v>692</v>
      </c>
      <c r="G40" s="205">
        <v>3</v>
      </c>
      <c r="H40" s="233">
        <v>53.2</v>
      </c>
    </row>
    <row r="41" spans="1:8" x14ac:dyDescent="0.25">
      <c r="A41" s="175" t="s">
        <v>743</v>
      </c>
      <c r="B41" s="205" t="s">
        <v>744</v>
      </c>
      <c r="C41" s="205" t="s">
        <v>745</v>
      </c>
      <c r="D41" s="205" t="s">
        <v>676</v>
      </c>
      <c r="E41" s="205" t="s">
        <v>633</v>
      </c>
      <c r="F41" s="205" t="s">
        <v>692</v>
      </c>
      <c r="G41" s="205">
        <v>5</v>
      </c>
      <c r="H41" s="233">
        <v>127.69</v>
      </c>
    </row>
    <row r="42" spans="1:8" x14ac:dyDescent="0.25">
      <c r="A42" s="175" t="s">
        <v>746</v>
      </c>
      <c r="B42" s="205" t="s">
        <v>747</v>
      </c>
      <c r="C42" s="205" t="s">
        <v>748</v>
      </c>
      <c r="D42" s="205" t="s">
        <v>691</v>
      </c>
      <c r="E42" s="205" t="s">
        <v>633</v>
      </c>
      <c r="F42" s="205" t="s">
        <v>692</v>
      </c>
      <c r="G42" s="205">
        <v>4</v>
      </c>
      <c r="H42" s="233">
        <v>85.13</v>
      </c>
    </row>
    <row r="43" spans="1:8" x14ac:dyDescent="0.25">
      <c r="A43" s="175" t="s">
        <v>749</v>
      </c>
      <c r="B43" s="205" t="s">
        <v>750</v>
      </c>
      <c r="C43" s="205" t="s">
        <v>751</v>
      </c>
      <c r="D43" s="205" t="s">
        <v>632</v>
      </c>
      <c r="E43" s="205" t="s">
        <v>633</v>
      </c>
      <c r="F43" s="205" t="s">
        <v>692</v>
      </c>
      <c r="G43" s="205">
        <v>7</v>
      </c>
      <c r="H43" s="233">
        <v>191.54</v>
      </c>
    </row>
    <row r="44" spans="1:8" x14ac:dyDescent="0.25">
      <c r="A44" s="175" t="s">
        <v>752</v>
      </c>
      <c r="B44" s="205" t="s">
        <v>753</v>
      </c>
      <c r="C44" s="205" t="s">
        <v>754</v>
      </c>
      <c r="D44" s="205" t="s">
        <v>691</v>
      </c>
      <c r="E44" s="205" t="s">
        <v>633</v>
      </c>
      <c r="F44" s="205" t="s">
        <v>692</v>
      </c>
      <c r="G44" s="205">
        <v>4</v>
      </c>
      <c r="H44" s="233">
        <v>85.13</v>
      </c>
    </row>
    <row r="45" spans="1:8" x14ac:dyDescent="0.25">
      <c r="A45" s="175" t="s">
        <v>755</v>
      </c>
      <c r="B45" s="205" t="s">
        <v>756</v>
      </c>
      <c r="C45" s="205" t="s">
        <v>754</v>
      </c>
      <c r="D45" s="205" t="s">
        <v>691</v>
      </c>
      <c r="E45" s="205" t="s">
        <v>633</v>
      </c>
      <c r="F45" s="205" t="s">
        <v>692</v>
      </c>
      <c r="G45" s="205">
        <v>4</v>
      </c>
      <c r="H45" s="233">
        <v>85.13</v>
      </c>
    </row>
    <row r="46" spans="1:8" x14ac:dyDescent="0.25">
      <c r="A46" s="175" t="s">
        <v>757</v>
      </c>
      <c r="B46" s="205" t="s">
        <v>758</v>
      </c>
      <c r="C46" s="205" t="s">
        <v>754</v>
      </c>
      <c r="D46" s="205" t="s">
        <v>691</v>
      </c>
      <c r="E46" s="205" t="s">
        <v>633</v>
      </c>
      <c r="F46" s="205" t="s">
        <v>692</v>
      </c>
      <c r="G46" s="205">
        <v>4</v>
      </c>
      <c r="H46" s="233">
        <v>85.13</v>
      </c>
    </row>
    <row r="47" spans="1:8" x14ac:dyDescent="0.25">
      <c r="A47" s="175" t="s">
        <v>621</v>
      </c>
      <c r="B47" s="205" t="s">
        <v>759</v>
      </c>
      <c r="C47" s="205" t="s">
        <v>754</v>
      </c>
      <c r="D47" s="205" t="s">
        <v>691</v>
      </c>
      <c r="E47" s="205" t="s">
        <v>633</v>
      </c>
      <c r="F47" s="205" t="s">
        <v>692</v>
      </c>
      <c r="G47" s="205">
        <v>4</v>
      </c>
      <c r="H47" s="233">
        <v>85.13</v>
      </c>
    </row>
    <row r="48" spans="1:8" x14ac:dyDescent="0.25">
      <c r="A48" s="175" t="s">
        <v>760</v>
      </c>
      <c r="B48" s="205" t="s">
        <v>761</v>
      </c>
      <c r="C48" s="205" t="s">
        <v>762</v>
      </c>
      <c r="D48" s="205" t="s">
        <v>684</v>
      </c>
      <c r="E48" s="205" t="s">
        <v>633</v>
      </c>
      <c r="F48" s="205" t="s">
        <v>692</v>
      </c>
      <c r="G48" s="205">
        <v>3</v>
      </c>
      <c r="H48" s="233">
        <v>53.2</v>
      </c>
    </row>
    <row r="49" spans="1:8" x14ac:dyDescent="0.25">
      <c r="A49" s="175" t="s">
        <v>763</v>
      </c>
      <c r="B49" s="205" t="s">
        <v>764</v>
      </c>
      <c r="C49" s="205" t="s">
        <v>765</v>
      </c>
      <c r="D49" s="205" t="s">
        <v>676</v>
      </c>
      <c r="E49" s="205" t="s">
        <v>633</v>
      </c>
      <c r="F49" s="205" t="s">
        <v>692</v>
      </c>
      <c r="G49" s="205">
        <v>5</v>
      </c>
      <c r="H49" s="233">
        <v>127.69</v>
      </c>
    </row>
    <row r="50" spans="1:8" x14ac:dyDescent="0.25">
      <c r="A50" s="175" t="s">
        <v>766</v>
      </c>
      <c r="B50" s="205" t="s">
        <v>767</v>
      </c>
      <c r="C50" s="205" t="s">
        <v>765</v>
      </c>
      <c r="D50" s="205" t="s">
        <v>676</v>
      </c>
      <c r="E50" s="205" t="s">
        <v>633</v>
      </c>
      <c r="F50" s="205" t="s">
        <v>692</v>
      </c>
      <c r="G50" s="205">
        <v>5</v>
      </c>
      <c r="H50" s="233">
        <v>127.69</v>
      </c>
    </row>
    <row r="51" spans="1:8" x14ac:dyDescent="0.25">
      <c r="A51" s="175" t="s">
        <v>768</v>
      </c>
      <c r="B51" s="205" t="s">
        <v>769</v>
      </c>
      <c r="C51" s="205" t="s">
        <v>765</v>
      </c>
      <c r="D51" s="205" t="s">
        <v>676</v>
      </c>
      <c r="E51" s="205" t="s">
        <v>633</v>
      </c>
      <c r="F51" s="205" t="s">
        <v>692</v>
      </c>
      <c r="G51" s="205">
        <v>5</v>
      </c>
      <c r="H51" s="233">
        <v>127.69</v>
      </c>
    </row>
    <row r="52" spans="1:8" x14ac:dyDescent="0.25">
      <c r="A52" s="175" t="s">
        <v>770</v>
      </c>
      <c r="B52" s="205" t="s">
        <v>771</v>
      </c>
      <c r="C52" s="205" t="s">
        <v>765</v>
      </c>
      <c r="D52" s="205" t="s">
        <v>676</v>
      </c>
      <c r="E52" s="205" t="s">
        <v>633</v>
      </c>
      <c r="F52" s="205" t="s">
        <v>692</v>
      </c>
      <c r="G52" s="205">
        <v>5</v>
      </c>
      <c r="H52" s="233">
        <v>127.69</v>
      </c>
    </row>
    <row r="53" spans="1:8" x14ac:dyDescent="0.25">
      <c r="A53" s="175" t="s">
        <v>772</v>
      </c>
      <c r="B53" s="205" t="s">
        <v>773</v>
      </c>
      <c r="C53" s="205" t="s">
        <v>765</v>
      </c>
      <c r="D53" s="205" t="s">
        <v>676</v>
      </c>
      <c r="E53" s="205" t="s">
        <v>633</v>
      </c>
      <c r="F53" s="205" t="s">
        <v>692</v>
      </c>
      <c r="G53" s="205">
        <v>5</v>
      </c>
      <c r="H53" s="233">
        <v>127.69</v>
      </c>
    </row>
    <row r="54" spans="1:8" x14ac:dyDescent="0.25">
      <c r="A54" s="175" t="s">
        <v>622</v>
      </c>
      <c r="B54" s="205" t="s">
        <v>774</v>
      </c>
      <c r="C54" s="205" t="s">
        <v>765</v>
      </c>
      <c r="D54" s="205" t="s">
        <v>676</v>
      </c>
      <c r="E54" s="205" t="s">
        <v>633</v>
      </c>
      <c r="F54" s="205" t="s">
        <v>692</v>
      </c>
      <c r="G54" s="205">
        <v>5</v>
      </c>
      <c r="H54" s="233">
        <v>127.69</v>
      </c>
    </row>
    <row r="55" spans="1:8" x14ac:dyDescent="0.25">
      <c r="A55" s="175" t="s">
        <v>775</v>
      </c>
      <c r="B55" s="205" t="s">
        <v>776</v>
      </c>
      <c r="C55" s="205" t="s">
        <v>777</v>
      </c>
      <c r="D55" s="205" t="s">
        <v>691</v>
      </c>
      <c r="E55" s="205" t="s">
        <v>633</v>
      </c>
      <c r="F55" s="205" t="s">
        <v>692</v>
      </c>
      <c r="G55" s="205">
        <v>4</v>
      </c>
      <c r="H55" s="233">
        <v>85.13</v>
      </c>
    </row>
    <row r="56" spans="1:8" x14ac:dyDescent="0.25">
      <c r="A56" s="175" t="s">
        <v>778</v>
      </c>
      <c r="B56" s="205" t="s">
        <v>779</v>
      </c>
      <c r="C56" s="205" t="s">
        <v>780</v>
      </c>
      <c r="D56" s="205" t="s">
        <v>691</v>
      </c>
      <c r="E56" s="205" t="s">
        <v>633</v>
      </c>
      <c r="F56" s="205" t="s">
        <v>692</v>
      </c>
      <c r="G56" s="205">
        <v>4</v>
      </c>
      <c r="H56" s="233">
        <v>85.13</v>
      </c>
    </row>
    <row r="57" spans="1:8" x14ac:dyDescent="0.25">
      <c r="A57" s="175" t="s">
        <v>623</v>
      </c>
      <c r="B57" s="205" t="s">
        <v>781</v>
      </c>
      <c r="C57" s="205" t="s">
        <v>782</v>
      </c>
      <c r="D57" s="205" t="s">
        <v>676</v>
      </c>
      <c r="E57" s="205" t="s">
        <v>633</v>
      </c>
      <c r="F57" s="205" t="s">
        <v>692</v>
      </c>
      <c r="G57" s="205">
        <v>5</v>
      </c>
      <c r="H57" s="233">
        <v>127.69</v>
      </c>
    </row>
    <row r="58" spans="1:8" x14ac:dyDescent="0.25">
      <c r="A58" s="175" t="s">
        <v>783</v>
      </c>
      <c r="B58" s="205" t="s">
        <v>784</v>
      </c>
      <c r="C58" s="205" t="s">
        <v>785</v>
      </c>
      <c r="D58" s="205" t="s">
        <v>676</v>
      </c>
      <c r="E58" s="205" t="s">
        <v>633</v>
      </c>
      <c r="F58" s="205" t="s">
        <v>692</v>
      </c>
      <c r="G58" s="205">
        <v>5</v>
      </c>
      <c r="H58" s="233">
        <v>127.69</v>
      </c>
    </row>
    <row r="59" spans="1:8" x14ac:dyDescent="0.25">
      <c r="A59" s="175" t="s">
        <v>786</v>
      </c>
      <c r="B59" s="205" t="s">
        <v>787</v>
      </c>
      <c r="C59" s="205" t="s">
        <v>788</v>
      </c>
      <c r="D59" s="205" t="s">
        <v>691</v>
      </c>
      <c r="E59" s="205" t="s">
        <v>633</v>
      </c>
      <c r="F59" s="205" t="s">
        <v>692</v>
      </c>
      <c r="G59" s="205">
        <v>4</v>
      </c>
      <c r="H59" s="233">
        <v>85.13</v>
      </c>
    </row>
    <row r="60" spans="1:8" x14ac:dyDescent="0.25">
      <c r="A60" s="175" t="s">
        <v>789</v>
      </c>
      <c r="B60" s="205" t="s">
        <v>790</v>
      </c>
      <c r="C60" s="205" t="s">
        <v>791</v>
      </c>
      <c r="D60" s="205" t="s">
        <v>676</v>
      </c>
      <c r="E60" s="205" t="s">
        <v>633</v>
      </c>
      <c r="F60" s="205" t="s">
        <v>692</v>
      </c>
      <c r="G60" s="205">
        <v>5</v>
      </c>
      <c r="H60" s="233">
        <v>127.69</v>
      </c>
    </row>
    <row r="61" spans="1:8" x14ac:dyDescent="0.25">
      <c r="A61" s="175" t="s">
        <v>792</v>
      </c>
      <c r="B61" s="205" t="s">
        <v>793</v>
      </c>
      <c r="C61" s="205" t="s">
        <v>791</v>
      </c>
      <c r="D61" s="205" t="s">
        <v>676</v>
      </c>
      <c r="E61" s="205" t="s">
        <v>633</v>
      </c>
      <c r="F61" s="205" t="s">
        <v>692</v>
      </c>
      <c r="G61" s="205">
        <v>5</v>
      </c>
      <c r="H61" s="233">
        <v>127.69</v>
      </c>
    </row>
    <row r="62" spans="1:8" x14ac:dyDescent="0.25">
      <c r="A62" s="175" t="s">
        <v>794</v>
      </c>
      <c r="B62" s="205" t="s">
        <v>795</v>
      </c>
      <c r="C62" s="205" t="s">
        <v>791</v>
      </c>
      <c r="D62" s="205" t="s">
        <v>676</v>
      </c>
      <c r="E62" s="205" t="s">
        <v>633</v>
      </c>
      <c r="F62" s="205" t="s">
        <v>692</v>
      </c>
      <c r="G62" s="205">
        <v>5</v>
      </c>
      <c r="H62" s="233">
        <v>127.69</v>
      </c>
    </row>
    <row r="63" spans="1:8" x14ac:dyDescent="0.25">
      <c r="A63" s="175" t="s">
        <v>796</v>
      </c>
      <c r="B63" s="205" t="s">
        <v>797</v>
      </c>
      <c r="C63" s="205" t="s">
        <v>791</v>
      </c>
      <c r="D63" s="205" t="s">
        <v>676</v>
      </c>
      <c r="E63" s="205" t="s">
        <v>633</v>
      </c>
      <c r="F63" s="205" t="s">
        <v>692</v>
      </c>
      <c r="G63" s="205">
        <v>5</v>
      </c>
      <c r="H63" s="233">
        <v>127.69</v>
      </c>
    </row>
    <row r="64" spans="1:8" x14ac:dyDescent="0.25">
      <c r="A64" s="175" t="s">
        <v>624</v>
      </c>
      <c r="B64" s="205" t="s">
        <v>798</v>
      </c>
      <c r="C64" s="205" t="s">
        <v>799</v>
      </c>
      <c r="D64" s="205" t="s">
        <v>691</v>
      </c>
      <c r="E64" s="205" t="s">
        <v>633</v>
      </c>
      <c r="F64" s="205" t="s">
        <v>692</v>
      </c>
      <c r="G64" s="205">
        <v>4</v>
      </c>
      <c r="H64" s="233">
        <v>85.13</v>
      </c>
    </row>
    <row r="65" spans="1:8" x14ac:dyDescent="0.25">
      <c r="A65" s="175" t="s">
        <v>800</v>
      </c>
      <c r="B65" s="205" t="s">
        <v>801</v>
      </c>
      <c r="C65" s="205" t="s">
        <v>802</v>
      </c>
      <c r="D65" s="205" t="s">
        <v>676</v>
      </c>
      <c r="E65" s="205" t="s">
        <v>633</v>
      </c>
      <c r="F65" s="205" t="s">
        <v>692</v>
      </c>
      <c r="G65" s="205">
        <v>5</v>
      </c>
      <c r="H65" s="233">
        <v>127.69</v>
      </c>
    </row>
    <row r="66" spans="1:8" x14ac:dyDescent="0.25">
      <c r="A66" s="175" t="s">
        <v>803</v>
      </c>
      <c r="B66" s="205" t="s">
        <v>804</v>
      </c>
      <c r="C66" s="205" t="s">
        <v>805</v>
      </c>
      <c r="D66" s="205" t="s">
        <v>684</v>
      </c>
      <c r="E66" s="205" t="s">
        <v>633</v>
      </c>
      <c r="F66" s="205" t="s">
        <v>692</v>
      </c>
      <c r="G66" s="205">
        <v>3</v>
      </c>
      <c r="H66" s="233">
        <v>53.2</v>
      </c>
    </row>
    <row r="67" spans="1:8" x14ac:dyDescent="0.25">
      <c r="A67" s="175" t="s">
        <v>625</v>
      </c>
      <c r="B67" s="205" t="s">
        <v>806</v>
      </c>
      <c r="C67" s="205" t="s">
        <v>807</v>
      </c>
      <c r="D67" s="205" t="s">
        <v>691</v>
      </c>
      <c r="E67" s="205" t="s">
        <v>633</v>
      </c>
      <c r="F67" s="205" t="s">
        <v>692</v>
      </c>
      <c r="G67" s="205">
        <v>4</v>
      </c>
      <c r="H67" s="233">
        <v>85.13</v>
      </c>
    </row>
    <row r="68" spans="1:8" x14ac:dyDescent="0.25">
      <c r="A68" s="175" t="s">
        <v>808</v>
      </c>
      <c r="B68" s="205" t="s">
        <v>809</v>
      </c>
      <c r="C68" s="205" t="s">
        <v>810</v>
      </c>
      <c r="D68" s="205" t="s">
        <v>676</v>
      </c>
      <c r="E68" s="205" t="s">
        <v>633</v>
      </c>
      <c r="F68" s="205" t="s">
        <v>692</v>
      </c>
      <c r="G68" s="205">
        <v>5</v>
      </c>
      <c r="H68" s="233">
        <v>127.69</v>
      </c>
    </row>
    <row r="69" spans="1:8" x14ac:dyDescent="0.25">
      <c r="A69" s="175" t="s">
        <v>811</v>
      </c>
      <c r="B69" s="205" t="s">
        <v>812</v>
      </c>
      <c r="C69" s="205" t="s">
        <v>813</v>
      </c>
      <c r="D69" s="205" t="s">
        <v>691</v>
      </c>
      <c r="E69" s="205" t="s">
        <v>633</v>
      </c>
      <c r="F69" s="205" t="s">
        <v>692</v>
      </c>
      <c r="G69" s="205">
        <v>4</v>
      </c>
      <c r="H69" s="233">
        <v>85.13</v>
      </c>
    </row>
    <row r="70" spans="1:8" x14ac:dyDescent="0.25">
      <c r="A70" s="175" t="s">
        <v>814</v>
      </c>
      <c r="B70" s="205" t="s">
        <v>815</v>
      </c>
      <c r="C70" s="205" t="s">
        <v>816</v>
      </c>
      <c r="D70" s="205" t="s">
        <v>684</v>
      </c>
      <c r="E70" s="205" t="s">
        <v>633</v>
      </c>
      <c r="F70" s="205" t="s">
        <v>692</v>
      </c>
      <c r="G70" s="205">
        <v>3</v>
      </c>
      <c r="H70" s="233">
        <v>53.2</v>
      </c>
    </row>
    <row r="71" spans="1:8" x14ac:dyDescent="0.25">
      <c r="A71" s="175" t="s">
        <v>817</v>
      </c>
      <c r="B71" s="205" t="s">
        <v>818</v>
      </c>
      <c r="C71" s="205" t="s">
        <v>819</v>
      </c>
      <c r="D71" s="205" t="s">
        <v>691</v>
      </c>
      <c r="E71" s="205" t="s">
        <v>633</v>
      </c>
      <c r="F71" s="205" t="s">
        <v>692</v>
      </c>
      <c r="G71" s="205">
        <v>4</v>
      </c>
      <c r="H71" s="233">
        <v>85.13</v>
      </c>
    </row>
    <row r="72" spans="1:8" x14ac:dyDescent="0.25">
      <c r="A72" s="175" t="s">
        <v>820</v>
      </c>
      <c r="B72" s="205" t="s">
        <v>821</v>
      </c>
      <c r="C72" s="205" t="s">
        <v>822</v>
      </c>
      <c r="D72" s="205" t="s">
        <v>684</v>
      </c>
      <c r="E72" s="205" t="s">
        <v>633</v>
      </c>
      <c r="F72" s="205" t="s">
        <v>692</v>
      </c>
      <c r="G72" s="205">
        <v>3</v>
      </c>
      <c r="H72" s="233">
        <v>53.2</v>
      </c>
    </row>
    <row r="73" spans="1:8" x14ac:dyDescent="0.25">
      <c r="A73" s="175" t="s">
        <v>823</v>
      </c>
      <c r="B73" s="205" t="s">
        <v>824</v>
      </c>
      <c r="C73" s="205" t="s">
        <v>825</v>
      </c>
      <c r="D73" s="205" t="s">
        <v>676</v>
      </c>
      <c r="E73" s="205" t="s">
        <v>633</v>
      </c>
      <c r="F73" s="205" t="s">
        <v>692</v>
      </c>
      <c r="G73" s="205">
        <v>5</v>
      </c>
      <c r="H73" s="233">
        <v>127.69</v>
      </c>
    </row>
    <row r="74" spans="1:8" x14ac:dyDescent="0.25">
      <c r="A74" s="175" t="s">
        <v>826</v>
      </c>
      <c r="B74" s="205" t="s">
        <v>827</v>
      </c>
      <c r="C74" s="205" t="s">
        <v>828</v>
      </c>
      <c r="D74" s="205" t="s">
        <v>684</v>
      </c>
      <c r="E74" s="205" t="s">
        <v>633</v>
      </c>
      <c r="F74" s="205" t="s">
        <v>692</v>
      </c>
      <c r="G74" s="205">
        <v>3</v>
      </c>
      <c r="H74" s="233">
        <v>53.2</v>
      </c>
    </row>
    <row r="75" spans="1:8" x14ac:dyDescent="0.25">
      <c r="A75" s="175" t="s">
        <v>829</v>
      </c>
      <c r="B75" s="205" t="s">
        <v>830</v>
      </c>
      <c r="C75" s="205" t="s">
        <v>828</v>
      </c>
      <c r="D75" s="205" t="s">
        <v>684</v>
      </c>
      <c r="E75" s="205" t="s">
        <v>633</v>
      </c>
      <c r="F75" s="205" t="s">
        <v>692</v>
      </c>
      <c r="G75" s="205">
        <v>3</v>
      </c>
      <c r="H75" s="233">
        <v>53.2</v>
      </c>
    </row>
    <row r="76" spans="1:8" x14ac:dyDescent="0.25">
      <c r="A76" s="175" t="s">
        <v>831</v>
      </c>
      <c r="B76" s="205" t="s">
        <v>832</v>
      </c>
      <c r="C76" s="205" t="s">
        <v>828</v>
      </c>
      <c r="D76" s="205" t="s">
        <v>684</v>
      </c>
      <c r="E76" s="205" t="s">
        <v>633</v>
      </c>
      <c r="F76" s="205" t="s">
        <v>692</v>
      </c>
      <c r="G76" s="205">
        <v>3</v>
      </c>
      <c r="H76" s="233">
        <v>53.2</v>
      </c>
    </row>
    <row r="77" spans="1:8" x14ac:dyDescent="0.25">
      <c r="A77" s="175" t="s">
        <v>833</v>
      </c>
      <c r="B77" s="205" t="s">
        <v>834</v>
      </c>
      <c r="C77" s="205" t="s">
        <v>828</v>
      </c>
      <c r="D77" s="205" t="s">
        <v>684</v>
      </c>
      <c r="E77" s="205" t="s">
        <v>633</v>
      </c>
      <c r="F77" s="205" t="s">
        <v>692</v>
      </c>
      <c r="G77" s="205">
        <v>3</v>
      </c>
      <c r="H77" s="233">
        <v>53.2</v>
      </c>
    </row>
    <row r="78" spans="1:8" x14ac:dyDescent="0.25">
      <c r="A78" s="175" t="s">
        <v>835</v>
      </c>
      <c r="B78" s="205" t="s">
        <v>836</v>
      </c>
      <c r="C78" s="205" t="s">
        <v>837</v>
      </c>
      <c r="D78" s="205" t="s">
        <v>691</v>
      </c>
      <c r="E78" s="205" t="s">
        <v>633</v>
      </c>
      <c r="F78" s="205" t="s">
        <v>692</v>
      </c>
      <c r="G78" s="205">
        <v>4</v>
      </c>
      <c r="H78" s="233">
        <v>85.13</v>
      </c>
    </row>
    <row r="79" spans="1:8" x14ac:dyDescent="0.25">
      <c r="A79" s="175" t="s">
        <v>838</v>
      </c>
      <c r="B79" s="205" t="s">
        <v>839</v>
      </c>
      <c r="C79" s="205" t="s">
        <v>840</v>
      </c>
      <c r="D79" s="205" t="s">
        <v>691</v>
      </c>
      <c r="E79" s="205" t="s">
        <v>633</v>
      </c>
      <c r="F79" s="205" t="s">
        <v>692</v>
      </c>
      <c r="G79" s="205">
        <v>4</v>
      </c>
      <c r="H79" s="233">
        <v>85.13</v>
      </c>
    </row>
    <row r="80" spans="1:8" x14ac:dyDescent="0.25">
      <c r="A80" s="175" t="s">
        <v>841</v>
      </c>
      <c r="B80" s="205" t="s">
        <v>842</v>
      </c>
      <c r="C80" s="205" t="s">
        <v>840</v>
      </c>
      <c r="D80" s="205" t="s">
        <v>691</v>
      </c>
      <c r="E80" s="205" t="s">
        <v>633</v>
      </c>
      <c r="F80" s="205" t="s">
        <v>692</v>
      </c>
      <c r="G80" s="205">
        <v>4</v>
      </c>
      <c r="H80" s="233">
        <v>85.13</v>
      </c>
    </row>
    <row r="81" spans="1:8" x14ac:dyDescent="0.25">
      <c r="A81" s="175" t="s">
        <v>843</v>
      </c>
      <c r="B81" s="205" t="s">
        <v>844</v>
      </c>
      <c r="C81" s="205" t="s">
        <v>840</v>
      </c>
      <c r="D81" s="205" t="s">
        <v>691</v>
      </c>
      <c r="E81" s="205" t="s">
        <v>633</v>
      </c>
      <c r="F81" s="205" t="s">
        <v>692</v>
      </c>
      <c r="G81" s="205">
        <v>4</v>
      </c>
      <c r="H81" s="233">
        <v>85.13</v>
      </c>
    </row>
    <row r="82" spans="1:8" x14ac:dyDescent="0.25">
      <c r="A82" s="175" t="s">
        <v>845</v>
      </c>
      <c r="B82" s="205" t="s">
        <v>846</v>
      </c>
      <c r="C82" s="205" t="s">
        <v>840</v>
      </c>
      <c r="D82" s="205" t="s">
        <v>691</v>
      </c>
      <c r="E82" s="205" t="s">
        <v>633</v>
      </c>
      <c r="F82" s="205" t="s">
        <v>692</v>
      </c>
      <c r="G82" s="205">
        <v>4</v>
      </c>
      <c r="H82" s="233">
        <v>85.13</v>
      </c>
    </row>
    <row r="83" spans="1:8" x14ac:dyDescent="0.25">
      <c r="A83" s="175" t="s">
        <v>847</v>
      </c>
      <c r="B83" s="205" t="s">
        <v>848</v>
      </c>
      <c r="C83" s="205" t="s">
        <v>849</v>
      </c>
      <c r="D83" s="205" t="s">
        <v>691</v>
      </c>
      <c r="E83" s="205" t="s">
        <v>633</v>
      </c>
      <c r="F83" s="205" t="s">
        <v>692</v>
      </c>
      <c r="G83" s="205">
        <v>4</v>
      </c>
      <c r="H83" s="233">
        <v>85.13</v>
      </c>
    </row>
    <row r="84" spans="1:8" x14ac:dyDescent="0.25">
      <c r="A84" s="175" t="s">
        <v>850</v>
      </c>
      <c r="B84" s="205" t="s">
        <v>851</v>
      </c>
      <c r="C84" s="205" t="s">
        <v>852</v>
      </c>
      <c r="D84" s="205" t="s">
        <v>691</v>
      </c>
      <c r="E84" s="205" t="s">
        <v>633</v>
      </c>
      <c r="F84" s="205" t="s">
        <v>692</v>
      </c>
      <c r="G84" s="205">
        <v>4</v>
      </c>
      <c r="H84" s="233">
        <v>85.13</v>
      </c>
    </row>
    <row r="85" spans="1:8" x14ac:dyDescent="0.25">
      <c r="A85" s="175" t="s">
        <v>853</v>
      </c>
      <c r="B85" s="205" t="s">
        <v>854</v>
      </c>
      <c r="C85" s="205" t="s">
        <v>855</v>
      </c>
      <c r="D85" s="205" t="s">
        <v>691</v>
      </c>
      <c r="E85" s="205" t="s">
        <v>633</v>
      </c>
      <c r="F85" s="205" t="s">
        <v>692</v>
      </c>
      <c r="G85" s="205">
        <v>4</v>
      </c>
      <c r="H85" s="233">
        <v>85.13</v>
      </c>
    </row>
    <row r="86" spans="1:8" x14ac:dyDescent="0.25">
      <c r="A86" s="175" t="s">
        <v>856</v>
      </c>
      <c r="B86" s="205" t="s">
        <v>857</v>
      </c>
      <c r="C86" s="205" t="s">
        <v>855</v>
      </c>
      <c r="D86" s="205" t="s">
        <v>691</v>
      </c>
      <c r="E86" s="205" t="s">
        <v>633</v>
      </c>
      <c r="F86" s="205" t="s">
        <v>692</v>
      </c>
      <c r="G86" s="205">
        <v>4</v>
      </c>
      <c r="H86" s="233">
        <v>85.13</v>
      </c>
    </row>
    <row r="87" spans="1:8" x14ac:dyDescent="0.25">
      <c r="A87" s="175" t="s">
        <v>858</v>
      </c>
      <c r="B87" s="205" t="s">
        <v>859</v>
      </c>
      <c r="C87" s="205" t="s">
        <v>860</v>
      </c>
      <c r="D87" s="205" t="s">
        <v>684</v>
      </c>
      <c r="E87" s="205" t="s">
        <v>633</v>
      </c>
      <c r="F87" s="205" t="s">
        <v>692</v>
      </c>
      <c r="G87" s="205">
        <v>3</v>
      </c>
      <c r="H87" s="233">
        <v>53.2</v>
      </c>
    </row>
    <row r="88" spans="1:8" x14ac:dyDescent="0.25">
      <c r="A88" s="175" t="s">
        <v>861</v>
      </c>
      <c r="B88" s="205" t="s">
        <v>862</v>
      </c>
      <c r="C88" s="205" t="s">
        <v>863</v>
      </c>
      <c r="D88" s="205" t="s">
        <v>676</v>
      </c>
      <c r="E88" s="205" t="s">
        <v>633</v>
      </c>
      <c r="F88" s="205" t="s">
        <v>692</v>
      </c>
      <c r="G88" s="205">
        <v>5</v>
      </c>
      <c r="H88" s="233">
        <v>127.69</v>
      </c>
    </row>
    <row r="89" spans="1:8" x14ac:dyDescent="0.25">
      <c r="A89" s="175" t="s">
        <v>864</v>
      </c>
      <c r="B89" s="205" t="s">
        <v>865</v>
      </c>
      <c r="C89" s="205" t="s">
        <v>866</v>
      </c>
      <c r="D89" s="205" t="s">
        <v>691</v>
      </c>
      <c r="E89" s="205" t="s">
        <v>633</v>
      </c>
      <c r="F89" s="205" t="s">
        <v>692</v>
      </c>
      <c r="G89" s="205">
        <v>4</v>
      </c>
      <c r="H89" s="233">
        <v>85.13</v>
      </c>
    </row>
    <row r="90" spans="1:8" x14ac:dyDescent="0.25">
      <c r="A90" s="175" t="s">
        <v>867</v>
      </c>
      <c r="B90" s="205" t="s">
        <v>868</v>
      </c>
      <c r="C90" s="205" t="s">
        <v>869</v>
      </c>
      <c r="D90" s="205" t="s">
        <v>691</v>
      </c>
      <c r="E90" s="205" t="s">
        <v>633</v>
      </c>
      <c r="F90" s="205" t="s">
        <v>692</v>
      </c>
      <c r="G90" s="205">
        <v>4</v>
      </c>
      <c r="H90" s="233">
        <v>85.13</v>
      </c>
    </row>
    <row r="91" spans="1:8" x14ac:dyDescent="0.25">
      <c r="A91" s="175" t="s">
        <v>870</v>
      </c>
      <c r="B91" s="205" t="s">
        <v>871</v>
      </c>
      <c r="C91" s="205" t="s">
        <v>872</v>
      </c>
      <c r="D91" s="205" t="s">
        <v>676</v>
      </c>
      <c r="E91" s="205" t="s">
        <v>633</v>
      </c>
      <c r="F91" s="205" t="s">
        <v>692</v>
      </c>
      <c r="G91" s="205">
        <v>5</v>
      </c>
      <c r="H91" s="233">
        <v>127.69</v>
      </c>
    </row>
    <row r="92" spans="1:8" x14ac:dyDescent="0.25">
      <c r="A92" s="175" t="s">
        <v>873</v>
      </c>
      <c r="B92" s="205" t="s">
        <v>874</v>
      </c>
      <c r="C92" s="205" t="s">
        <v>875</v>
      </c>
      <c r="D92" s="205" t="s">
        <v>632</v>
      </c>
      <c r="E92" s="205" t="s">
        <v>633</v>
      </c>
      <c r="F92" s="205" t="s">
        <v>692</v>
      </c>
      <c r="G92" s="205">
        <v>7</v>
      </c>
      <c r="H92" s="233">
        <v>191.54</v>
      </c>
    </row>
    <row r="93" spans="1:8" x14ac:dyDescent="0.25">
      <c r="A93" s="175" t="s">
        <v>876</v>
      </c>
      <c r="B93" s="205" t="s">
        <v>877</v>
      </c>
      <c r="C93" s="205" t="s">
        <v>878</v>
      </c>
      <c r="D93" s="205" t="s">
        <v>691</v>
      </c>
      <c r="E93" s="205" t="s">
        <v>633</v>
      </c>
      <c r="F93" s="205" t="s">
        <v>692</v>
      </c>
      <c r="G93" s="205">
        <v>4</v>
      </c>
      <c r="H93" s="233">
        <v>85.13</v>
      </c>
    </row>
    <row r="94" spans="1:8" x14ac:dyDescent="0.25">
      <c r="A94" s="175" t="s">
        <v>879</v>
      </c>
      <c r="B94" s="205" t="s">
        <v>880</v>
      </c>
      <c r="C94" s="205" t="s">
        <v>881</v>
      </c>
      <c r="D94" s="205" t="s">
        <v>676</v>
      </c>
      <c r="E94" s="205" t="s">
        <v>633</v>
      </c>
      <c r="F94" s="205" t="s">
        <v>692</v>
      </c>
      <c r="G94" s="205">
        <v>5</v>
      </c>
      <c r="H94" s="233">
        <v>127.69</v>
      </c>
    </row>
    <row r="95" spans="1:8" x14ac:dyDescent="0.25">
      <c r="A95" s="175" t="s">
        <v>882</v>
      </c>
      <c r="B95" s="205" t="s">
        <v>883</v>
      </c>
      <c r="C95" s="205" t="s">
        <v>884</v>
      </c>
      <c r="D95" s="205" t="s">
        <v>691</v>
      </c>
      <c r="E95" s="205" t="s">
        <v>633</v>
      </c>
      <c r="F95" s="205" t="s">
        <v>692</v>
      </c>
      <c r="G95" s="205">
        <v>4</v>
      </c>
      <c r="H95" s="233">
        <v>85.13</v>
      </c>
    </row>
    <row r="96" spans="1:8" x14ac:dyDescent="0.25">
      <c r="A96" s="175" t="s">
        <v>885</v>
      </c>
      <c r="B96" s="205" t="s">
        <v>886</v>
      </c>
      <c r="C96" s="205" t="s">
        <v>887</v>
      </c>
      <c r="D96" s="205" t="s">
        <v>632</v>
      </c>
      <c r="E96" s="205" t="s">
        <v>633</v>
      </c>
      <c r="F96" s="205" t="s">
        <v>677</v>
      </c>
      <c r="G96" s="205">
        <v>7</v>
      </c>
      <c r="H96" s="233">
        <v>191.54</v>
      </c>
    </row>
    <row r="97" spans="1:8" x14ac:dyDescent="0.25">
      <c r="A97" s="175" t="s">
        <v>888</v>
      </c>
      <c r="B97" s="205" t="s">
        <v>889</v>
      </c>
      <c r="C97" s="205" t="s">
        <v>887</v>
      </c>
      <c r="D97" s="205" t="s">
        <v>632</v>
      </c>
      <c r="E97" s="205" t="s">
        <v>633</v>
      </c>
      <c r="F97" s="205" t="s">
        <v>677</v>
      </c>
      <c r="G97" s="205">
        <v>7</v>
      </c>
      <c r="H97" s="233">
        <v>191.54</v>
      </c>
    </row>
    <row r="98" spans="1:8" x14ac:dyDescent="0.25">
      <c r="A98" s="175" t="s">
        <v>890</v>
      </c>
      <c r="B98" s="205" t="s">
        <v>891</v>
      </c>
      <c r="C98" s="205" t="s">
        <v>887</v>
      </c>
      <c r="D98" s="205" t="s">
        <v>632</v>
      </c>
      <c r="E98" s="205" t="s">
        <v>633</v>
      </c>
      <c r="F98" s="205" t="s">
        <v>677</v>
      </c>
      <c r="G98" s="205">
        <v>7</v>
      </c>
      <c r="H98" s="233">
        <v>191.54</v>
      </c>
    </row>
    <row r="99" spans="1:8" x14ac:dyDescent="0.25">
      <c r="A99" s="175" t="s">
        <v>892</v>
      </c>
      <c r="B99" s="205" t="s">
        <v>893</v>
      </c>
      <c r="C99" s="205" t="s">
        <v>887</v>
      </c>
      <c r="D99" s="205" t="s">
        <v>632</v>
      </c>
      <c r="E99" s="205" t="s">
        <v>633</v>
      </c>
      <c r="F99" s="205" t="s">
        <v>677</v>
      </c>
      <c r="G99" s="205">
        <v>7</v>
      </c>
      <c r="H99" s="233">
        <v>191.54</v>
      </c>
    </row>
    <row r="100" spans="1:8" x14ac:dyDescent="0.25">
      <c r="A100" s="175" t="s">
        <v>894</v>
      </c>
      <c r="B100" s="205" t="s">
        <v>895</v>
      </c>
      <c r="C100" s="205" t="s">
        <v>887</v>
      </c>
      <c r="D100" s="205" t="s">
        <v>632</v>
      </c>
      <c r="E100" s="205" t="s">
        <v>633</v>
      </c>
      <c r="F100" s="205" t="s">
        <v>677</v>
      </c>
      <c r="G100" s="205">
        <v>7</v>
      </c>
      <c r="H100" s="233">
        <v>191.54</v>
      </c>
    </row>
    <row r="101" spans="1:8" x14ac:dyDescent="0.25">
      <c r="A101" s="175" t="s">
        <v>896</v>
      </c>
      <c r="B101" s="205" t="s">
        <v>897</v>
      </c>
      <c r="C101" s="205" t="s">
        <v>887</v>
      </c>
      <c r="D101" s="205" t="s">
        <v>632</v>
      </c>
      <c r="E101" s="205" t="s">
        <v>633</v>
      </c>
      <c r="F101" s="205" t="s">
        <v>677</v>
      </c>
      <c r="G101" s="205">
        <v>7</v>
      </c>
      <c r="H101" s="233">
        <v>191.54</v>
      </c>
    </row>
    <row r="102" spans="1:8" x14ac:dyDescent="0.25">
      <c r="A102" s="175" t="s">
        <v>898</v>
      </c>
      <c r="B102" s="205" t="s">
        <v>899</v>
      </c>
      <c r="C102" s="205" t="s">
        <v>900</v>
      </c>
      <c r="D102" s="205" t="s">
        <v>676</v>
      </c>
      <c r="E102" s="205" t="s">
        <v>633</v>
      </c>
      <c r="F102" s="205" t="s">
        <v>692</v>
      </c>
      <c r="G102" s="205">
        <v>5</v>
      </c>
      <c r="H102" s="233">
        <v>127.69</v>
      </c>
    </row>
    <row r="103" spans="1:8" x14ac:dyDescent="0.25">
      <c r="A103" s="175" t="s">
        <v>901</v>
      </c>
      <c r="B103" s="205" t="s">
        <v>902</v>
      </c>
      <c r="C103" s="205" t="s">
        <v>903</v>
      </c>
      <c r="D103" s="205" t="s">
        <v>632</v>
      </c>
      <c r="E103" s="205" t="s">
        <v>633</v>
      </c>
      <c r="F103" s="205" t="s">
        <v>692</v>
      </c>
      <c r="G103" s="205">
        <v>7</v>
      </c>
      <c r="H103" s="233">
        <v>191.54</v>
      </c>
    </row>
    <row r="104" spans="1:8" x14ac:dyDescent="0.25">
      <c r="A104" s="175" t="s">
        <v>904</v>
      </c>
      <c r="B104" s="205" t="s">
        <v>905</v>
      </c>
      <c r="C104" s="205" t="s">
        <v>906</v>
      </c>
      <c r="D104" s="205" t="s">
        <v>676</v>
      </c>
      <c r="E104" s="205" t="s">
        <v>633</v>
      </c>
      <c r="F104" s="205" t="s">
        <v>692</v>
      </c>
      <c r="G104" s="205">
        <v>5</v>
      </c>
      <c r="H104" s="233">
        <v>127.69</v>
      </c>
    </row>
    <row r="105" spans="1:8" x14ac:dyDescent="0.25">
      <c r="A105" s="175" t="s">
        <v>907</v>
      </c>
      <c r="B105" s="205" t="s">
        <v>908</v>
      </c>
      <c r="C105" s="205" t="s">
        <v>909</v>
      </c>
      <c r="D105" s="205" t="s">
        <v>632</v>
      </c>
      <c r="E105" s="205" t="s">
        <v>633</v>
      </c>
      <c r="F105" s="205" t="s">
        <v>692</v>
      </c>
      <c r="G105" s="205">
        <v>7</v>
      </c>
      <c r="H105" s="233">
        <v>574.62</v>
      </c>
    </row>
    <row r="106" spans="1:8" x14ac:dyDescent="0.25">
      <c r="A106" s="175" t="s">
        <v>910</v>
      </c>
      <c r="B106" s="205" t="s">
        <v>911</v>
      </c>
      <c r="C106" s="205" t="s">
        <v>909</v>
      </c>
      <c r="D106" s="205" t="s">
        <v>632</v>
      </c>
      <c r="E106" s="205" t="s">
        <v>633</v>
      </c>
      <c r="F106" s="205" t="s">
        <v>692</v>
      </c>
      <c r="G106" s="205">
        <v>7</v>
      </c>
      <c r="H106" s="233">
        <v>574.62</v>
      </c>
    </row>
    <row r="107" spans="1:8" x14ac:dyDescent="0.25">
      <c r="A107" s="175" t="s">
        <v>912</v>
      </c>
      <c r="B107" s="205" t="s">
        <v>913</v>
      </c>
      <c r="C107" s="205" t="s">
        <v>909</v>
      </c>
      <c r="D107" s="205" t="s">
        <v>632</v>
      </c>
      <c r="E107" s="205" t="s">
        <v>633</v>
      </c>
      <c r="F107" s="205" t="s">
        <v>692</v>
      </c>
      <c r="G107" s="205">
        <v>7</v>
      </c>
      <c r="H107" s="233">
        <v>574.62</v>
      </c>
    </row>
    <row r="108" spans="1:8" x14ac:dyDescent="0.25">
      <c r="A108" s="175" t="s">
        <v>914</v>
      </c>
      <c r="B108" s="205" t="s">
        <v>915</v>
      </c>
      <c r="C108" s="205" t="s">
        <v>909</v>
      </c>
      <c r="D108" s="205" t="s">
        <v>632</v>
      </c>
      <c r="E108" s="205" t="s">
        <v>633</v>
      </c>
      <c r="F108" s="205" t="s">
        <v>692</v>
      </c>
      <c r="G108" s="205">
        <v>7</v>
      </c>
      <c r="H108" s="233">
        <v>574.62</v>
      </c>
    </row>
    <row r="109" spans="1:8" x14ac:dyDescent="0.25">
      <c r="A109" s="175" t="s">
        <v>916</v>
      </c>
      <c r="B109" s="205" t="s">
        <v>917</v>
      </c>
      <c r="C109" s="205" t="s">
        <v>909</v>
      </c>
      <c r="D109" s="205" t="s">
        <v>632</v>
      </c>
      <c r="E109" s="205" t="s">
        <v>633</v>
      </c>
      <c r="F109" s="205" t="s">
        <v>692</v>
      </c>
      <c r="G109" s="205">
        <v>7</v>
      </c>
      <c r="H109" s="233">
        <v>574.62</v>
      </c>
    </row>
    <row r="110" spans="1:8" x14ac:dyDescent="0.25">
      <c r="A110" s="175" t="s">
        <v>918</v>
      </c>
      <c r="B110" s="205" t="s">
        <v>919</v>
      </c>
      <c r="C110" s="205" t="s">
        <v>920</v>
      </c>
      <c r="D110" s="205" t="s">
        <v>676</v>
      </c>
      <c r="E110" s="205" t="s">
        <v>633</v>
      </c>
      <c r="F110" s="205" t="s">
        <v>692</v>
      </c>
      <c r="G110" s="205">
        <v>5</v>
      </c>
      <c r="H110" s="233">
        <v>127.69</v>
      </c>
    </row>
    <row r="111" spans="1:8" x14ac:dyDescent="0.25">
      <c r="A111" s="175" t="s">
        <v>921</v>
      </c>
      <c r="B111" s="205" t="s">
        <v>922</v>
      </c>
      <c r="C111" s="205" t="s">
        <v>923</v>
      </c>
      <c r="D111" s="205" t="s">
        <v>676</v>
      </c>
      <c r="E111" s="205" t="s">
        <v>633</v>
      </c>
      <c r="F111" s="205" t="s">
        <v>677</v>
      </c>
      <c r="G111" s="205">
        <v>5</v>
      </c>
      <c r="H111" s="233">
        <v>127.69</v>
      </c>
    </row>
    <row r="112" spans="1:8" x14ac:dyDescent="0.25">
      <c r="A112" s="175" t="s">
        <v>924</v>
      </c>
      <c r="B112" s="205" t="s">
        <v>925</v>
      </c>
      <c r="C112" s="205" t="s">
        <v>926</v>
      </c>
      <c r="D112" s="205" t="s">
        <v>676</v>
      </c>
      <c r="E112" s="205" t="s">
        <v>633</v>
      </c>
      <c r="F112" s="205" t="s">
        <v>677</v>
      </c>
      <c r="G112" s="205">
        <v>5</v>
      </c>
      <c r="H112" s="233">
        <v>127.69</v>
      </c>
    </row>
    <row r="113" spans="1:8" x14ac:dyDescent="0.25">
      <c r="A113" s="175" t="s">
        <v>927</v>
      </c>
      <c r="B113" s="205" t="s">
        <v>928</v>
      </c>
      <c r="C113" s="205" t="s">
        <v>926</v>
      </c>
      <c r="D113" s="205" t="s">
        <v>676</v>
      </c>
      <c r="E113" s="205" t="s">
        <v>633</v>
      </c>
      <c r="F113" s="205" t="s">
        <v>677</v>
      </c>
      <c r="G113" s="205">
        <v>5</v>
      </c>
      <c r="H113" s="233">
        <v>127.69</v>
      </c>
    </row>
    <row r="114" spans="1:8" x14ac:dyDescent="0.25">
      <c r="A114" s="175" t="s">
        <v>929</v>
      </c>
      <c r="B114" s="205" t="s">
        <v>930</v>
      </c>
      <c r="C114" s="205" t="s">
        <v>926</v>
      </c>
      <c r="D114" s="205" t="s">
        <v>676</v>
      </c>
      <c r="E114" s="205" t="s">
        <v>633</v>
      </c>
      <c r="F114" s="205" t="s">
        <v>677</v>
      </c>
      <c r="G114" s="205">
        <v>5</v>
      </c>
      <c r="H114" s="233">
        <v>127.69</v>
      </c>
    </row>
    <row r="115" spans="1:8" x14ac:dyDescent="0.25">
      <c r="A115" s="175" t="s">
        <v>931</v>
      </c>
      <c r="B115" s="205" t="s">
        <v>932</v>
      </c>
      <c r="C115" s="205" t="s">
        <v>926</v>
      </c>
      <c r="D115" s="205" t="s">
        <v>676</v>
      </c>
      <c r="E115" s="205" t="s">
        <v>633</v>
      </c>
      <c r="F115" s="205" t="s">
        <v>677</v>
      </c>
      <c r="G115" s="205">
        <v>5</v>
      </c>
      <c r="H115" s="233">
        <v>127.69</v>
      </c>
    </row>
    <row r="116" spans="1:8" x14ac:dyDescent="0.25">
      <c r="A116" s="175" t="s">
        <v>933</v>
      </c>
      <c r="B116" s="205" t="s">
        <v>934</v>
      </c>
      <c r="C116" s="205" t="s">
        <v>926</v>
      </c>
      <c r="D116" s="205" t="s">
        <v>676</v>
      </c>
      <c r="E116" s="205" t="s">
        <v>633</v>
      </c>
      <c r="F116" s="205" t="s">
        <v>677</v>
      </c>
      <c r="G116" s="205">
        <v>5</v>
      </c>
      <c r="H116" s="233">
        <v>127.69</v>
      </c>
    </row>
    <row r="117" spans="1:8" x14ac:dyDescent="0.25">
      <c r="A117" s="175" t="s">
        <v>935</v>
      </c>
      <c r="B117" s="205" t="s">
        <v>936</v>
      </c>
      <c r="C117" s="205" t="s">
        <v>937</v>
      </c>
      <c r="D117" s="205" t="s">
        <v>691</v>
      </c>
      <c r="E117" s="205" t="s">
        <v>633</v>
      </c>
      <c r="F117" s="205" t="s">
        <v>692</v>
      </c>
      <c r="G117" s="205">
        <v>4</v>
      </c>
      <c r="H117" s="233">
        <v>85.13</v>
      </c>
    </row>
    <row r="118" spans="1:8" x14ac:dyDescent="0.25">
      <c r="A118" s="175" t="s">
        <v>938</v>
      </c>
      <c r="B118" s="205" t="s">
        <v>939</v>
      </c>
      <c r="C118" s="205" t="s">
        <v>937</v>
      </c>
      <c r="D118" s="205" t="s">
        <v>691</v>
      </c>
      <c r="E118" s="205" t="s">
        <v>633</v>
      </c>
      <c r="F118" s="205" t="s">
        <v>692</v>
      </c>
      <c r="G118" s="205">
        <v>4</v>
      </c>
      <c r="H118" s="233">
        <v>85.13</v>
      </c>
    </row>
    <row r="119" spans="1:8" x14ac:dyDescent="0.25">
      <c r="A119" s="175" t="s">
        <v>940</v>
      </c>
      <c r="B119" s="205" t="s">
        <v>941</v>
      </c>
      <c r="C119" s="205" t="s">
        <v>937</v>
      </c>
      <c r="D119" s="205" t="s">
        <v>691</v>
      </c>
      <c r="E119" s="205" t="s">
        <v>633</v>
      </c>
      <c r="F119" s="205" t="s">
        <v>692</v>
      </c>
      <c r="G119" s="205">
        <v>4</v>
      </c>
      <c r="H119" s="233">
        <v>85.13</v>
      </c>
    </row>
    <row r="120" spans="1:8" x14ac:dyDescent="0.25">
      <c r="A120" s="175" t="s">
        <v>942</v>
      </c>
      <c r="B120" s="205" t="s">
        <v>943</v>
      </c>
      <c r="C120" s="205" t="s">
        <v>944</v>
      </c>
      <c r="D120" s="205" t="s">
        <v>691</v>
      </c>
      <c r="E120" s="205" t="s">
        <v>633</v>
      </c>
      <c r="F120" s="205" t="s">
        <v>692</v>
      </c>
      <c r="G120" s="205">
        <v>4</v>
      </c>
      <c r="H120" s="233">
        <v>85.13</v>
      </c>
    </row>
    <row r="121" spans="1:8" x14ac:dyDescent="0.25">
      <c r="A121" s="175" t="s">
        <v>945</v>
      </c>
      <c r="B121" s="205" t="s">
        <v>946</v>
      </c>
      <c r="C121" s="205" t="s">
        <v>947</v>
      </c>
      <c r="D121" s="205" t="s">
        <v>691</v>
      </c>
      <c r="E121" s="205" t="s">
        <v>633</v>
      </c>
      <c r="F121" s="205" t="s">
        <v>692</v>
      </c>
      <c r="G121" s="205">
        <v>4</v>
      </c>
      <c r="H121" s="233">
        <v>85.13</v>
      </c>
    </row>
    <row r="122" spans="1:8" x14ac:dyDescent="0.25">
      <c r="A122" s="175" t="s">
        <v>948</v>
      </c>
      <c r="B122" s="205" t="s">
        <v>949</v>
      </c>
      <c r="C122" s="205" t="s">
        <v>950</v>
      </c>
      <c r="D122" s="205" t="s">
        <v>632</v>
      </c>
      <c r="E122" s="205" t="s">
        <v>633</v>
      </c>
      <c r="F122" s="205" t="s">
        <v>692</v>
      </c>
      <c r="G122" s="205">
        <v>7</v>
      </c>
      <c r="H122" s="233">
        <v>191.54</v>
      </c>
    </row>
    <row r="123" spans="1:8" x14ac:dyDescent="0.25">
      <c r="A123" s="175" t="s">
        <v>951</v>
      </c>
      <c r="B123" s="205" t="s">
        <v>952</v>
      </c>
      <c r="C123" s="205" t="s">
        <v>953</v>
      </c>
      <c r="D123" s="205" t="s">
        <v>691</v>
      </c>
      <c r="E123" s="205" t="s">
        <v>633</v>
      </c>
      <c r="F123" s="205" t="s">
        <v>692</v>
      </c>
      <c r="G123" s="205">
        <v>4</v>
      </c>
      <c r="H123" s="233">
        <v>85.13</v>
      </c>
    </row>
    <row r="124" spans="1:8" x14ac:dyDescent="0.25">
      <c r="A124" s="175" t="s">
        <v>954</v>
      </c>
      <c r="B124" s="205" t="s">
        <v>955</v>
      </c>
      <c r="C124" s="205" t="s">
        <v>956</v>
      </c>
      <c r="D124" s="205" t="s">
        <v>676</v>
      </c>
      <c r="E124" s="205" t="s">
        <v>633</v>
      </c>
      <c r="F124" s="205" t="s">
        <v>692</v>
      </c>
      <c r="G124" s="205">
        <v>5</v>
      </c>
      <c r="H124" s="233">
        <v>127.69</v>
      </c>
    </row>
    <row r="125" spans="1:8" x14ac:dyDescent="0.25">
      <c r="A125" s="175" t="s">
        <v>957</v>
      </c>
      <c r="B125" s="205" t="s">
        <v>958</v>
      </c>
      <c r="C125" s="205" t="s">
        <v>959</v>
      </c>
      <c r="D125" s="205" t="s">
        <v>676</v>
      </c>
      <c r="E125" s="205" t="s">
        <v>633</v>
      </c>
      <c r="F125" s="205" t="s">
        <v>692</v>
      </c>
      <c r="G125" s="205">
        <v>5</v>
      </c>
      <c r="H125" s="233">
        <v>127.69</v>
      </c>
    </row>
    <row r="126" spans="1:8" x14ac:dyDescent="0.25">
      <c r="A126" s="175" t="s">
        <v>960</v>
      </c>
      <c r="B126" s="205" t="s">
        <v>961</v>
      </c>
      <c r="C126" s="205" t="s">
        <v>962</v>
      </c>
      <c r="D126" s="205" t="s">
        <v>632</v>
      </c>
      <c r="E126" s="205" t="s">
        <v>633</v>
      </c>
      <c r="F126" s="205" t="s">
        <v>692</v>
      </c>
      <c r="G126" s="205">
        <v>7</v>
      </c>
      <c r="H126" s="233">
        <v>191.54</v>
      </c>
    </row>
    <row r="127" spans="1:8" x14ac:dyDescent="0.25">
      <c r="A127" s="175" t="s">
        <v>963</v>
      </c>
      <c r="B127" s="205" t="s">
        <v>964</v>
      </c>
      <c r="C127" s="205" t="s">
        <v>962</v>
      </c>
      <c r="D127" s="205" t="s">
        <v>632</v>
      </c>
      <c r="E127" s="205" t="s">
        <v>633</v>
      </c>
      <c r="F127" s="205" t="s">
        <v>692</v>
      </c>
      <c r="G127" s="205">
        <v>7</v>
      </c>
      <c r="H127" s="233">
        <v>191.54</v>
      </c>
    </row>
    <row r="128" spans="1:8" x14ac:dyDescent="0.25">
      <c r="A128" s="175" t="s">
        <v>965</v>
      </c>
      <c r="B128" s="205" t="s">
        <v>966</v>
      </c>
      <c r="C128" s="205" t="s">
        <v>962</v>
      </c>
      <c r="D128" s="205" t="s">
        <v>632</v>
      </c>
      <c r="E128" s="205" t="s">
        <v>633</v>
      </c>
      <c r="F128" s="205" t="s">
        <v>692</v>
      </c>
      <c r="G128" s="205">
        <v>7</v>
      </c>
      <c r="H128" s="233">
        <v>191.54</v>
      </c>
    </row>
    <row r="129" spans="1:8" x14ac:dyDescent="0.25">
      <c r="A129" s="175" t="s">
        <v>967</v>
      </c>
      <c r="B129" s="205" t="s">
        <v>968</v>
      </c>
      <c r="C129" s="205" t="s">
        <v>969</v>
      </c>
      <c r="D129" s="205" t="s">
        <v>632</v>
      </c>
      <c r="E129" s="205" t="s">
        <v>633</v>
      </c>
      <c r="F129" s="205" t="s">
        <v>692</v>
      </c>
      <c r="G129" s="205">
        <v>7</v>
      </c>
      <c r="H129" s="233">
        <v>191.54</v>
      </c>
    </row>
    <row r="130" spans="1:8" x14ac:dyDescent="0.25">
      <c r="A130" s="175" t="s">
        <v>970</v>
      </c>
      <c r="B130" s="205" t="s">
        <v>971</v>
      </c>
      <c r="C130" s="205" t="s">
        <v>972</v>
      </c>
      <c r="D130" s="205" t="s">
        <v>632</v>
      </c>
      <c r="E130" s="205" t="s">
        <v>633</v>
      </c>
      <c r="F130" s="205" t="s">
        <v>692</v>
      </c>
      <c r="G130" s="205">
        <v>7</v>
      </c>
      <c r="H130" s="233">
        <v>191.54</v>
      </c>
    </row>
    <row r="131" spans="1:8" x14ac:dyDescent="0.25">
      <c r="A131" s="175" t="s">
        <v>973</v>
      </c>
      <c r="B131" s="205" t="s">
        <v>974</v>
      </c>
      <c r="C131" s="205" t="s">
        <v>972</v>
      </c>
      <c r="D131" s="205" t="s">
        <v>632</v>
      </c>
      <c r="E131" s="205" t="s">
        <v>633</v>
      </c>
      <c r="F131" s="205" t="s">
        <v>692</v>
      </c>
      <c r="G131" s="205">
        <v>7</v>
      </c>
      <c r="H131" s="233">
        <v>191.54</v>
      </c>
    </row>
    <row r="132" spans="1:8" x14ac:dyDescent="0.25">
      <c r="A132" s="175" t="s">
        <v>975</v>
      </c>
      <c r="B132" s="205" t="s">
        <v>976</v>
      </c>
      <c r="C132" s="205" t="s">
        <v>972</v>
      </c>
      <c r="D132" s="205" t="s">
        <v>632</v>
      </c>
      <c r="E132" s="205" t="s">
        <v>633</v>
      </c>
      <c r="F132" s="205" t="s">
        <v>692</v>
      </c>
      <c r="G132" s="205">
        <v>7</v>
      </c>
      <c r="H132" s="233">
        <v>191.54</v>
      </c>
    </row>
    <row r="133" spans="1:8" x14ac:dyDescent="0.25">
      <c r="A133" s="175" t="s">
        <v>977</v>
      </c>
      <c r="B133" s="205" t="s">
        <v>978</v>
      </c>
      <c r="C133" s="205" t="s">
        <v>972</v>
      </c>
      <c r="D133" s="205" t="s">
        <v>632</v>
      </c>
      <c r="E133" s="205" t="s">
        <v>633</v>
      </c>
      <c r="F133" s="205" t="s">
        <v>692</v>
      </c>
      <c r="G133" s="205">
        <v>7</v>
      </c>
      <c r="H133" s="233">
        <v>191.54</v>
      </c>
    </row>
    <row r="134" spans="1:8" x14ac:dyDescent="0.25">
      <c r="A134" s="175" t="s">
        <v>979</v>
      </c>
      <c r="B134" s="205" t="s">
        <v>980</v>
      </c>
      <c r="C134" s="205" t="s">
        <v>981</v>
      </c>
      <c r="D134" s="205" t="s">
        <v>632</v>
      </c>
      <c r="E134" s="205" t="s">
        <v>633</v>
      </c>
      <c r="F134" s="205" t="s">
        <v>692</v>
      </c>
      <c r="G134" s="205">
        <v>7</v>
      </c>
      <c r="H134" s="233">
        <v>191.54</v>
      </c>
    </row>
    <row r="135" spans="1:8" x14ac:dyDescent="0.25">
      <c r="A135" s="175" t="s">
        <v>982</v>
      </c>
      <c r="B135" s="205" t="s">
        <v>983</v>
      </c>
      <c r="C135" s="205" t="s">
        <v>981</v>
      </c>
      <c r="D135" s="205" t="s">
        <v>632</v>
      </c>
      <c r="E135" s="205" t="s">
        <v>633</v>
      </c>
      <c r="F135" s="205" t="s">
        <v>692</v>
      </c>
      <c r="G135" s="205">
        <v>7</v>
      </c>
      <c r="H135" s="233">
        <v>191.54</v>
      </c>
    </row>
    <row r="136" spans="1:8" x14ac:dyDescent="0.25">
      <c r="A136" s="175" t="s">
        <v>984</v>
      </c>
      <c r="B136" s="205" t="s">
        <v>985</v>
      </c>
      <c r="C136" s="205" t="s">
        <v>981</v>
      </c>
      <c r="D136" s="205" t="s">
        <v>632</v>
      </c>
      <c r="E136" s="205" t="s">
        <v>633</v>
      </c>
      <c r="F136" s="205" t="s">
        <v>692</v>
      </c>
      <c r="G136" s="205">
        <v>7</v>
      </c>
      <c r="H136" s="233">
        <v>191.54</v>
      </c>
    </row>
    <row r="137" spans="1:8" x14ac:dyDescent="0.25">
      <c r="A137" s="175" t="s">
        <v>986</v>
      </c>
      <c r="B137" s="205" t="s">
        <v>987</v>
      </c>
      <c r="C137" s="205" t="s">
        <v>981</v>
      </c>
      <c r="D137" s="205" t="s">
        <v>632</v>
      </c>
      <c r="E137" s="205" t="s">
        <v>633</v>
      </c>
      <c r="F137" s="205" t="s">
        <v>692</v>
      </c>
      <c r="G137" s="205">
        <v>7</v>
      </c>
      <c r="H137" s="233">
        <v>191.54</v>
      </c>
    </row>
    <row r="138" spans="1:8" x14ac:dyDescent="0.25">
      <c r="A138" s="175" t="s">
        <v>988</v>
      </c>
      <c r="B138" s="205" t="s">
        <v>989</v>
      </c>
      <c r="C138" s="205" t="s">
        <v>981</v>
      </c>
      <c r="D138" s="205" t="s">
        <v>632</v>
      </c>
      <c r="E138" s="205" t="s">
        <v>633</v>
      </c>
      <c r="F138" s="205" t="s">
        <v>692</v>
      </c>
      <c r="G138" s="205">
        <v>7</v>
      </c>
      <c r="H138" s="233">
        <v>191.54</v>
      </c>
    </row>
    <row r="139" spans="1:8" x14ac:dyDescent="0.25">
      <c r="A139" s="175" t="s">
        <v>990</v>
      </c>
      <c r="B139" s="205" t="s">
        <v>991</v>
      </c>
      <c r="C139" s="205" t="s">
        <v>981</v>
      </c>
      <c r="D139" s="205" t="s">
        <v>632</v>
      </c>
      <c r="E139" s="205" t="s">
        <v>633</v>
      </c>
      <c r="F139" s="205" t="s">
        <v>692</v>
      </c>
      <c r="G139" s="205">
        <v>7</v>
      </c>
      <c r="H139" s="233">
        <v>191.54</v>
      </c>
    </row>
    <row r="140" spans="1:8" x14ac:dyDescent="0.25">
      <c r="A140" s="175" t="s">
        <v>992</v>
      </c>
      <c r="B140" s="205" t="s">
        <v>993</v>
      </c>
      <c r="C140" s="205" t="s">
        <v>994</v>
      </c>
      <c r="D140" s="205" t="s">
        <v>632</v>
      </c>
      <c r="E140" s="205" t="s">
        <v>633</v>
      </c>
      <c r="F140" s="205" t="s">
        <v>692</v>
      </c>
      <c r="G140" s="205">
        <v>7</v>
      </c>
      <c r="H140" s="233">
        <v>191.54</v>
      </c>
    </row>
    <row r="141" spans="1:8" x14ac:dyDescent="0.25">
      <c r="A141" s="175" t="s">
        <v>995</v>
      </c>
      <c r="B141" s="205" t="s">
        <v>996</v>
      </c>
      <c r="C141" s="205" t="s">
        <v>997</v>
      </c>
      <c r="D141" s="205" t="s">
        <v>676</v>
      </c>
      <c r="E141" s="205" t="s">
        <v>633</v>
      </c>
      <c r="F141" s="205" t="s">
        <v>692</v>
      </c>
      <c r="G141" s="205">
        <v>5</v>
      </c>
      <c r="H141" s="233">
        <v>127.69</v>
      </c>
    </row>
    <row r="142" spans="1:8" x14ac:dyDescent="0.25">
      <c r="A142" s="175" t="s">
        <v>998</v>
      </c>
      <c r="B142" s="205" t="s">
        <v>999</v>
      </c>
      <c r="C142" s="205" t="s">
        <v>1000</v>
      </c>
      <c r="D142" s="205" t="s">
        <v>684</v>
      </c>
      <c r="E142" s="205" t="s">
        <v>633</v>
      </c>
      <c r="F142" s="205" t="s">
        <v>692</v>
      </c>
      <c r="G142" s="205">
        <v>3</v>
      </c>
      <c r="H142" s="233">
        <v>53.2</v>
      </c>
    </row>
    <row r="143" spans="1:8" x14ac:dyDescent="0.25">
      <c r="A143" s="175" t="s">
        <v>1001</v>
      </c>
      <c r="B143" s="205" t="s">
        <v>1002</v>
      </c>
      <c r="C143" s="205" t="s">
        <v>1003</v>
      </c>
      <c r="D143" s="205" t="s">
        <v>632</v>
      </c>
      <c r="E143" s="205" t="s">
        <v>633</v>
      </c>
      <c r="F143" s="205" t="s">
        <v>692</v>
      </c>
      <c r="G143" s="205">
        <v>7</v>
      </c>
      <c r="H143" s="233">
        <v>191.54</v>
      </c>
    </row>
    <row r="144" spans="1:8" x14ac:dyDescent="0.25">
      <c r="A144" s="175" t="s">
        <v>1004</v>
      </c>
      <c r="B144" s="205" t="s">
        <v>1005</v>
      </c>
      <c r="C144" s="205" t="s">
        <v>1006</v>
      </c>
      <c r="D144" s="205" t="s">
        <v>632</v>
      </c>
      <c r="E144" s="205" t="s">
        <v>633</v>
      </c>
      <c r="F144" s="205" t="s">
        <v>692</v>
      </c>
      <c r="G144" s="205">
        <v>7</v>
      </c>
      <c r="H144" s="233">
        <v>191.54</v>
      </c>
    </row>
    <row r="145" spans="1:8" x14ac:dyDescent="0.25">
      <c r="A145" s="175" t="s">
        <v>1007</v>
      </c>
      <c r="B145" s="205" t="s">
        <v>1008</v>
      </c>
      <c r="C145" s="205" t="s">
        <v>1006</v>
      </c>
      <c r="D145" s="205" t="s">
        <v>632</v>
      </c>
      <c r="E145" s="205" t="s">
        <v>633</v>
      </c>
      <c r="F145" s="205" t="s">
        <v>692</v>
      </c>
      <c r="G145" s="205">
        <v>7</v>
      </c>
      <c r="H145" s="233">
        <v>191.54</v>
      </c>
    </row>
    <row r="146" spans="1:8" x14ac:dyDescent="0.25">
      <c r="A146" s="175" t="s">
        <v>1009</v>
      </c>
      <c r="B146" s="205" t="s">
        <v>1010</v>
      </c>
      <c r="C146" s="205" t="s">
        <v>1006</v>
      </c>
      <c r="D146" s="205" t="s">
        <v>632</v>
      </c>
      <c r="E146" s="205" t="s">
        <v>633</v>
      </c>
      <c r="F146" s="205" t="s">
        <v>692</v>
      </c>
      <c r="G146" s="205">
        <v>7</v>
      </c>
      <c r="H146" s="233">
        <v>191.54</v>
      </c>
    </row>
    <row r="147" spans="1:8" x14ac:dyDescent="0.25">
      <c r="A147" s="175" t="s">
        <v>1011</v>
      </c>
      <c r="B147" s="205" t="s">
        <v>1012</v>
      </c>
      <c r="C147" s="205" t="s">
        <v>1006</v>
      </c>
      <c r="D147" s="205" t="s">
        <v>632</v>
      </c>
      <c r="E147" s="205" t="s">
        <v>633</v>
      </c>
      <c r="F147" s="205" t="s">
        <v>692</v>
      </c>
      <c r="G147" s="205">
        <v>7</v>
      </c>
      <c r="H147" s="233">
        <v>191.54</v>
      </c>
    </row>
    <row r="148" spans="1:8" x14ac:dyDescent="0.25">
      <c r="A148" s="175" t="s">
        <v>1013</v>
      </c>
      <c r="B148" s="205" t="s">
        <v>1014</v>
      </c>
      <c r="C148" s="205" t="s">
        <v>1015</v>
      </c>
      <c r="D148" s="205" t="s">
        <v>632</v>
      </c>
      <c r="E148" s="205" t="s">
        <v>633</v>
      </c>
      <c r="F148" s="205" t="s">
        <v>692</v>
      </c>
      <c r="G148" s="205">
        <v>7</v>
      </c>
      <c r="H148" s="233">
        <v>191.54</v>
      </c>
    </row>
    <row r="149" spans="1:8" x14ac:dyDescent="0.25">
      <c r="A149" s="175" t="s">
        <v>1016</v>
      </c>
      <c r="B149" s="205" t="s">
        <v>1017</v>
      </c>
      <c r="C149" s="205" t="s">
        <v>1018</v>
      </c>
      <c r="D149" s="205" t="s">
        <v>632</v>
      </c>
      <c r="E149" s="205" t="s">
        <v>633</v>
      </c>
      <c r="F149" s="205" t="s">
        <v>692</v>
      </c>
      <c r="G149" s="205">
        <v>7</v>
      </c>
      <c r="H149" s="233">
        <v>191.54</v>
      </c>
    </row>
    <row r="150" spans="1:8" x14ac:dyDescent="0.25">
      <c r="A150" s="175" t="s">
        <v>1019</v>
      </c>
      <c r="B150" s="205" t="s">
        <v>1020</v>
      </c>
      <c r="C150" s="205" t="s">
        <v>1021</v>
      </c>
      <c r="D150" s="205" t="s">
        <v>632</v>
      </c>
      <c r="E150" s="205" t="s">
        <v>633</v>
      </c>
      <c r="F150" s="205" t="s">
        <v>692</v>
      </c>
      <c r="G150" s="205">
        <v>7</v>
      </c>
      <c r="H150" s="233">
        <v>191.54</v>
      </c>
    </row>
    <row r="151" spans="1:8" x14ac:dyDescent="0.25">
      <c r="A151" s="175" t="s">
        <v>1022</v>
      </c>
      <c r="B151" s="205" t="s">
        <v>1023</v>
      </c>
      <c r="C151" s="205" t="s">
        <v>1021</v>
      </c>
      <c r="D151" s="205" t="s">
        <v>632</v>
      </c>
      <c r="E151" s="205" t="s">
        <v>633</v>
      </c>
      <c r="F151" s="205" t="s">
        <v>692</v>
      </c>
      <c r="G151" s="205">
        <v>7</v>
      </c>
      <c r="H151" s="233">
        <v>191.54</v>
      </c>
    </row>
    <row r="152" spans="1:8" x14ac:dyDescent="0.25">
      <c r="A152" s="175" t="s">
        <v>1024</v>
      </c>
      <c r="B152" s="205" t="s">
        <v>1025</v>
      </c>
      <c r="C152" s="205" t="s">
        <v>1021</v>
      </c>
      <c r="D152" s="205" t="s">
        <v>632</v>
      </c>
      <c r="E152" s="205" t="s">
        <v>633</v>
      </c>
      <c r="F152" s="205" t="s">
        <v>692</v>
      </c>
      <c r="G152" s="205">
        <v>7</v>
      </c>
      <c r="H152" s="233">
        <v>191.54</v>
      </c>
    </row>
    <row r="153" spans="1:8" x14ac:dyDescent="0.25">
      <c r="A153" s="175" t="s">
        <v>1026</v>
      </c>
      <c r="B153" s="205" t="s">
        <v>1027</v>
      </c>
      <c r="C153" s="205" t="s">
        <v>1028</v>
      </c>
      <c r="D153" s="205" t="s">
        <v>676</v>
      </c>
      <c r="E153" s="205" t="s">
        <v>633</v>
      </c>
      <c r="F153" s="205" t="s">
        <v>692</v>
      </c>
      <c r="G153" s="205">
        <v>5</v>
      </c>
      <c r="H153" s="233">
        <v>127.69</v>
      </c>
    </row>
    <row r="154" spans="1:8" x14ac:dyDescent="0.25">
      <c r="A154" s="175" t="s">
        <v>1029</v>
      </c>
      <c r="B154" s="205" t="s">
        <v>1030</v>
      </c>
      <c r="C154" s="205" t="s">
        <v>1028</v>
      </c>
      <c r="D154" s="205" t="s">
        <v>676</v>
      </c>
      <c r="E154" s="205" t="s">
        <v>633</v>
      </c>
      <c r="F154" s="205" t="s">
        <v>692</v>
      </c>
      <c r="G154" s="205">
        <v>5</v>
      </c>
      <c r="H154" s="233">
        <v>127.69</v>
      </c>
    </row>
    <row r="155" spans="1:8" x14ac:dyDescent="0.25">
      <c r="A155" s="175" t="s">
        <v>1031</v>
      </c>
      <c r="B155" s="205" t="s">
        <v>1032</v>
      </c>
      <c r="C155" s="205" t="s">
        <v>1028</v>
      </c>
      <c r="D155" s="205" t="s">
        <v>676</v>
      </c>
      <c r="E155" s="205" t="s">
        <v>633</v>
      </c>
      <c r="F155" s="205" t="s">
        <v>692</v>
      </c>
      <c r="G155" s="205">
        <v>5</v>
      </c>
      <c r="H155" s="233">
        <v>127.69</v>
      </c>
    </row>
    <row r="156" spans="1:8" x14ac:dyDescent="0.25">
      <c r="A156" s="175" t="s">
        <v>1033</v>
      </c>
      <c r="B156" s="205" t="s">
        <v>1034</v>
      </c>
      <c r="C156" s="205" t="s">
        <v>1035</v>
      </c>
      <c r="D156" s="205" t="s">
        <v>632</v>
      </c>
      <c r="E156" s="205" t="s">
        <v>633</v>
      </c>
      <c r="F156" s="205" t="s">
        <v>692</v>
      </c>
      <c r="G156" s="205">
        <v>7</v>
      </c>
      <c r="H156" s="233">
        <v>191.54</v>
      </c>
    </row>
    <row r="157" spans="1:8" x14ac:dyDescent="0.25">
      <c r="A157" s="175" t="s">
        <v>1036</v>
      </c>
      <c r="B157" s="205" t="s">
        <v>1037</v>
      </c>
      <c r="C157" s="205" t="s">
        <v>1035</v>
      </c>
      <c r="D157" s="205" t="s">
        <v>632</v>
      </c>
      <c r="E157" s="205" t="s">
        <v>633</v>
      </c>
      <c r="F157" s="205" t="s">
        <v>692</v>
      </c>
      <c r="G157" s="205">
        <v>7</v>
      </c>
      <c r="H157" s="233">
        <v>191.54</v>
      </c>
    </row>
    <row r="158" spans="1:8" x14ac:dyDescent="0.25">
      <c r="A158" s="175" t="s">
        <v>1038</v>
      </c>
      <c r="B158" s="205" t="s">
        <v>1039</v>
      </c>
      <c r="C158" s="205" t="s">
        <v>1035</v>
      </c>
      <c r="D158" s="205" t="s">
        <v>632</v>
      </c>
      <c r="E158" s="205" t="s">
        <v>633</v>
      </c>
      <c r="F158" s="205" t="s">
        <v>692</v>
      </c>
      <c r="G158" s="205">
        <v>7</v>
      </c>
      <c r="H158" s="233">
        <v>191.54</v>
      </c>
    </row>
    <row r="159" spans="1:8" x14ac:dyDescent="0.25">
      <c r="A159" s="175" t="s">
        <v>1040</v>
      </c>
      <c r="B159" s="205" t="s">
        <v>1041</v>
      </c>
      <c r="C159" s="205" t="s">
        <v>1035</v>
      </c>
      <c r="D159" s="205" t="s">
        <v>632</v>
      </c>
      <c r="E159" s="205" t="s">
        <v>633</v>
      </c>
      <c r="F159" s="205" t="s">
        <v>692</v>
      </c>
      <c r="G159" s="205">
        <v>7</v>
      </c>
      <c r="H159" s="233">
        <v>191.54</v>
      </c>
    </row>
    <row r="160" spans="1:8" x14ac:dyDescent="0.25">
      <c r="A160" s="175" t="s">
        <v>1042</v>
      </c>
      <c r="B160" s="205" t="s">
        <v>1043</v>
      </c>
      <c r="C160" s="205" t="s">
        <v>1044</v>
      </c>
      <c r="D160" s="205" t="s">
        <v>676</v>
      </c>
      <c r="E160" s="205" t="s">
        <v>633</v>
      </c>
      <c r="F160" s="205" t="s">
        <v>677</v>
      </c>
      <c r="G160" s="205">
        <v>5</v>
      </c>
      <c r="H160" s="233">
        <v>127.69</v>
      </c>
    </row>
    <row r="161" spans="1:8" x14ac:dyDescent="0.25">
      <c r="A161" s="175" t="s">
        <v>1045</v>
      </c>
      <c r="B161" s="205" t="s">
        <v>1046</v>
      </c>
      <c r="C161" s="205" t="s">
        <v>1044</v>
      </c>
      <c r="D161" s="205" t="s">
        <v>676</v>
      </c>
      <c r="E161" s="205" t="s">
        <v>633</v>
      </c>
      <c r="F161" s="205" t="s">
        <v>677</v>
      </c>
      <c r="G161" s="205">
        <v>5</v>
      </c>
      <c r="H161" s="233">
        <v>127.69</v>
      </c>
    </row>
    <row r="162" spans="1:8" x14ac:dyDescent="0.25">
      <c r="A162" s="175" t="s">
        <v>1047</v>
      </c>
      <c r="B162" s="205" t="s">
        <v>1048</v>
      </c>
      <c r="C162" s="205" t="s">
        <v>1044</v>
      </c>
      <c r="D162" s="205" t="s">
        <v>676</v>
      </c>
      <c r="E162" s="205" t="s">
        <v>633</v>
      </c>
      <c r="F162" s="205" t="s">
        <v>677</v>
      </c>
      <c r="G162" s="205">
        <v>5</v>
      </c>
      <c r="H162" s="233">
        <v>127.69</v>
      </c>
    </row>
    <row r="163" spans="1:8" x14ac:dyDescent="0.25">
      <c r="A163" s="175" t="s">
        <v>1049</v>
      </c>
      <c r="B163" s="205" t="s">
        <v>1050</v>
      </c>
      <c r="C163" s="205" t="s">
        <v>1044</v>
      </c>
      <c r="D163" s="205" t="s">
        <v>676</v>
      </c>
      <c r="E163" s="205" t="s">
        <v>633</v>
      </c>
      <c r="F163" s="205" t="s">
        <v>677</v>
      </c>
      <c r="G163" s="205">
        <v>5</v>
      </c>
      <c r="H163" s="233">
        <v>127.69</v>
      </c>
    </row>
    <row r="164" spans="1:8" x14ac:dyDescent="0.25">
      <c r="A164" s="175" t="s">
        <v>1051</v>
      </c>
      <c r="B164" s="205" t="s">
        <v>1052</v>
      </c>
      <c r="C164" s="205" t="s">
        <v>1053</v>
      </c>
      <c r="D164" s="205" t="s">
        <v>632</v>
      </c>
      <c r="E164" s="205" t="s">
        <v>633</v>
      </c>
      <c r="F164" s="205" t="s">
        <v>677</v>
      </c>
      <c r="G164" s="205">
        <v>7</v>
      </c>
      <c r="H164" s="233">
        <v>191.54</v>
      </c>
    </row>
    <row r="165" spans="1:8" x14ac:dyDescent="0.25">
      <c r="A165" s="175" t="s">
        <v>1054</v>
      </c>
      <c r="B165" s="205" t="s">
        <v>1055</v>
      </c>
      <c r="C165" s="205" t="s">
        <v>1056</v>
      </c>
      <c r="D165" s="205" t="s">
        <v>676</v>
      </c>
      <c r="E165" s="205" t="s">
        <v>633</v>
      </c>
      <c r="F165" s="205" t="s">
        <v>677</v>
      </c>
      <c r="G165" s="205">
        <v>5</v>
      </c>
      <c r="H165" s="233">
        <v>127.69</v>
      </c>
    </row>
    <row r="166" spans="1:8" x14ac:dyDescent="0.25">
      <c r="A166" s="175" t="s">
        <v>1057</v>
      </c>
      <c r="B166" s="205" t="s">
        <v>1058</v>
      </c>
      <c r="C166" s="205" t="s">
        <v>1059</v>
      </c>
      <c r="D166" s="205" t="s">
        <v>632</v>
      </c>
      <c r="E166" s="205" t="s">
        <v>633</v>
      </c>
      <c r="F166" s="205" t="s">
        <v>692</v>
      </c>
      <c r="G166" s="205">
        <v>7</v>
      </c>
      <c r="H166" s="233">
        <v>191.54</v>
      </c>
    </row>
    <row r="167" spans="1:8" x14ac:dyDescent="0.25">
      <c r="A167" s="175" t="s">
        <v>1060</v>
      </c>
      <c r="B167" s="205" t="s">
        <v>1061</v>
      </c>
      <c r="C167" s="205" t="s">
        <v>1062</v>
      </c>
      <c r="D167" s="205" t="s">
        <v>632</v>
      </c>
      <c r="E167" s="205" t="s">
        <v>633</v>
      </c>
      <c r="F167" s="205" t="s">
        <v>692</v>
      </c>
      <c r="G167" s="205">
        <v>7</v>
      </c>
      <c r="H167" s="233">
        <v>191.54</v>
      </c>
    </row>
    <row r="168" spans="1:8" x14ac:dyDescent="0.25">
      <c r="A168" s="175" t="s">
        <v>1063</v>
      </c>
      <c r="B168" s="205" t="s">
        <v>1064</v>
      </c>
      <c r="C168" s="205" t="s">
        <v>1065</v>
      </c>
      <c r="D168" s="205" t="s">
        <v>676</v>
      </c>
      <c r="E168" s="205" t="s">
        <v>633</v>
      </c>
      <c r="F168" s="205" t="s">
        <v>692</v>
      </c>
      <c r="G168" s="205">
        <v>5</v>
      </c>
      <c r="H168" s="233">
        <v>127.69</v>
      </c>
    </row>
    <row r="169" spans="1:8" x14ac:dyDescent="0.25">
      <c r="A169" s="175" t="s">
        <v>1066</v>
      </c>
      <c r="B169" s="205" t="s">
        <v>1067</v>
      </c>
      <c r="C169" s="205" t="s">
        <v>1068</v>
      </c>
      <c r="D169" s="205" t="s">
        <v>632</v>
      </c>
      <c r="E169" s="205" t="s">
        <v>633</v>
      </c>
      <c r="F169" s="205" t="s">
        <v>692</v>
      </c>
      <c r="G169" s="205">
        <v>7</v>
      </c>
      <c r="H169" s="233">
        <v>191.54</v>
      </c>
    </row>
    <row r="170" spans="1:8" x14ac:dyDescent="0.25">
      <c r="A170" s="175" t="s">
        <v>1069</v>
      </c>
      <c r="B170" s="205" t="s">
        <v>1070</v>
      </c>
      <c r="C170" s="205" t="s">
        <v>1068</v>
      </c>
      <c r="D170" s="205" t="s">
        <v>632</v>
      </c>
      <c r="E170" s="205" t="s">
        <v>633</v>
      </c>
      <c r="F170" s="205" t="s">
        <v>692</v>
      </c>
      <c r="G170" s="205">
        <v>7</v>
      </c>
      <c r="H170" s="233">
        <v>191.54</v>
      </c>
    </row>
    <row r="171" spans="1:8" x14ac:dyDescent="0.25">
      <c r="A171" s="175" t="s">
        <v>1071</v>
      </c>
      <c r="B171" s="205" t="s">
        <v>1072</v>
      </c>
      <c r="C171" s="205" t="s">
        <v>1068</v>
      </c>
      <c r="D171" s="205" t="s">
        <v>632</v>
      </c>
      <c r="E171" s="205" t="s">
        <v>633</v>
      </c>
      <c r="F171" s="205" t="s">
        <v>692</v>
      </c>
      <c r="G171" s="205">
        <v>7</v>
      </c>
      <c r="H171" s="233">
        <v>191.54</v>
      </c>
    </row>
    <row r="172" spans="1:8" x14ac:dyDescent="0.25">
      <c r="A172" s="175" t="s">
        <v>1073</v>
      </c>
      <c r="B172" s="205" t="s">
        <v>1074</v>
      </c>
      <c r="C172" s="205" t="s">
        <v>1075</v>
      </c>
      <c r="D172" s="205" t="s">
        <v>632</v>
      </c>
      <c r="E172" s="205" t="s">
        <v>633</v>
      </c>
      <c r="F172" s="205" t="s">
        <v>692</v>
      </c>
      <c r="G172" s="205">
        <v>7</v>
      </c>
      <c r="H172" s="233">
        <v>191.54</v>
      </c>
    </row>
    <row r="173" spans="1:8" x14ac:dyDescent="0.25">
      <c r="A173" s="175" t="s">
        <v>1076</v>
      </c>
      <c r="B173" s="205" t="s">
        <v>1077</v>
      </c>
      <c r="C173" s="205" t="s">
        <v>1075</v>
      </c>
      <c r="D173" s="205" t="s">
        <v>632</v>
      </c>
      <c r="E173" s="205" t="s">
        <v>633</v>
      </c>
      <c r="F173" s="205" t="s">
        <v>692</v>
      </c>
      <c r="G173" s="205">
        <v>7</v>
      </c>
      <c r="H173" s="233">
        <v>191.54</v>
      </c>
    </row>
    <row r="174" spans="1:8" x14ac:dyDescent="0.25">
      <c r="A174" s="175" t="s">
        <v>1078</v>
      </c>
      <c r="B174" s="205" t="s">
        <v>1079</v>
      </c>
      <c r="C174" s="205" t="s">
        <v>1075</v>
      </c>
      <c r="D174" s="205" t="s">
        <v>632</v>
      </c>
      <c r="E174" s="205" t="s">
        <v>633</v>
      </c>
      <c r="F174" s="205" t="s">
        <v>692</v>
      </c>
      <c r="G174" s="205">
        <v>7</v>
      </c>
      <c r="H174" s="233">
        <v>191.54</v>
      </c>
    </row>
    <row r="175" spans="1:8" x14ac:dyDescent="0.25">
      <c r="A175" s="175" t="s">
        <v>1080</v>
      </c>
      <c r="B175" s="205" t="s">
        <v>1081</v>
      </c>
      <c r="C175" s="205" t="s">
        <v>1082</v>
      </c>
      <c r="D175" s="205" t="s">
        <v>632</v>
      </c>
      <c r="E175" s="205" t="s">
        <v>633</v>
      </c>
      <c r="F175" s="205" t="s">
        <v>692</v>
      </c>
      <c r="G175" s="205">
        <v>7</v>
      </c>
      <c r="H175" s="233">
        <v>191.54</v>
      </c>
    </row>
    <row r="176" spans="1:8" x14ac:dyDescent="0.25">
      <c r="A176" s="175" t="s">
        <v>1083</v>
      </c>
      <c r="B176" s="205" t="s">
        <v>1084</v>
      </c>
      <c r="C176" s="205" t="s">
        <v>1082</v>
      </c>
      <c r="D176" s="205" t="s">
        <v>632</v>
      </c>
      <c r="E176" s="205" t="s">
        <v>633</v>
      </c>
      <c r="F176" s="205" t="s">
        <v>692</v>
      </c>
      <c r="G176" s="205">
        <v>7</v>
      </c>
      <c r="H176" s="233">
        <v>191.54</v>
      </c>
    </row>
    <row r="177" spans="1:8" x14ac:dyDescent="0.25">
      <c r="A177" s="175" t="s">
        <v>1085</v>
      </c>
      <c r="B177" s="205" t="s">
        <v>1086</v>
      </c>
      <c r="C177" s="205" t="s">
        <v>1082</v>
      </c>
      <c r="D177" s="205" t="s">
        <v>632</v>
      </c>
      <c r="E177" s="205" t="s">
        <v>633</v>
      </c>
      <c r="F177" s="205" t="s">
        <v>692</v>
      </c>
      <c r="G177" s="205">
        <v>7</v>
      </c>
      <c r="H177" s="233">
        <v>191.54</v>
      </c>
    </row>
    <row r="178" spans="1:8" x14ac:dyDescent="0.25">
      <c r="A178" s="175" t="s">
        <v>1087</v>
      </c>
      <c r="B178" s="205" t="s">
        <v>1088</v>
      </c>
      <c r="C178" s="205" t="s">
        <v>1089</v>
      </c>
      <c r="D178" s="205" t="s">
        <v>676</v>
      </c>
      <c r="E178" s="205" t="s">
        <v>633</v>
      </c>
      <c r="F178" s="205" t="s">
        <v>692</v>
      </c>
      <c r="G178" s="205">
        <v>5</v>
      </c>
      <c r="H178" s="233">
        <v>127.69</v>
      </c>
    </row>
    <row r="179" spans="1:8" x14ac:dyDescent="0.25">
      <c r="A179" s="175" t="s">
        <v>1090</v>
      </c>
      <c r="B179" s="205" t="s">
        <v>1091</v>
      </c>
      <c r="C179" s="205" t="s">
        <v>1089</v>
      </c>
      <c r="D179" s="205" t="s">
        <v>676</v>
      </c>
      <c r="E179" s="205" t="s">
        <v>633</v>
      </c>
      <c r="F179" s="205" t="s">
        <v>692</v>
      </c>
      <c r="G179" s="205">
        <v>5</v>
      </c>
      <c r="H179" s="233">
        <v>127.69</v>
      </c>
    </row>
    <row r="180" spans="1:8" x14ac:dyDescent="0.25">
      <c r="A180" s="175" t="s">
        <v>1092</v>
      </c>
      <c r="B180" s="205" t="s">
        <v>1093</v>
      </c>
      <c r="C180" s="205" t="s">
        <v>1089</v>
      </c>
      <c r="D180" s="205" t="s">
        <v>676</v>
      </c>
      <c r="E180" s="205" t="s">
        <v>633</v>
      </c>
      <c r="F180" s="205" t="s">
        <v>692</v>
      </c>
      <c r="G180" s="205">
        <v>5</v>
      </c>
      <c r="H180" s="233">
        <v>127.69</v>
      </c>
    </row>
    <row r="181" spans="1:8" x14ac:dyDescent="0.25">
      <c r="A181" s="175" t="s">
        <v>1094</v>
      </c>
      <c r="B181" s="205" t="s">
        <v>1095</v>
      </c>
      <c r="C181" s="205" t="s">
        <v>1096</v>
      </c>
      <c r="D181" s="205" t="s">
        <v>676</v>
      </c>
      <c r="E181" s="205" t="s">
        <v>633</v>
      </c>
      <c r="F181" s="205" t="s">
        <v>692</v>
      </c>
      <c r="G181" s="205">
        <v>5</v>
      </c>
      <c r="H181" s="233">
        <v>127.69</v>
      </c>
    </row>
    <row r="182" spans="1:8" x14ac:dyDescent="0.25">
      <c r="A182" s="175" t="s">
        <v>1097</v>
      </c>
      <c r="B182" s="205" t="s">
        <v>1098</v>
      </c>
      <c r="C182" s="205" t="s">
        <v>1096</v>
      </c>
      <c r="D182" s="205" t="s">
        <v>676</v>
      </c>
      <c r="E182" s="205" t="s">
        <v>633</v>
      </c>
      <c r="F182" s="205" t="s">
        <v>692</v>
      </c>
      <c r="G182" s="205">
        <v>5</v>
      </c>
      <c r="H182" s="233">
        <v>127.69</v>
      </c>
    </row>
    <row r="183" spans="1:8" x14ac:dyDescent="0.25">
      <c r="A183" s="175" t="s">
        <v>1099</v>
      </c>
      <c r="B183" s="205" t="s">
        <v>1100</v>
      </c>
      <c r="C183" s="205" t="s">
        <v>1096</v>
      </c>
      <c r="D183" s="205" t="s">
        <v>676</v>
      </c>
      <c r="E183" s="205" t="s">
        <v>633</v>
      </c>
      <c r="F183" s="205" t="s">
        <v>692</v>
      </c>
      <c r="G183" s="205">
        <v>5</v>
      </c>
      <c r="H183" s="233">
        <v>127.69</v>
      </c>
    </row>
    <row r="184" spans="1:8" x14ac:dyDescent="0.25">
      <c r="A184" s="175" t="s">
        <v>1101</v>
      </c>
      <c r="B184" s="205" t="s">
        <v>1102</v>
      </c>
      <c r="C184" s="205" t="s">
        <v>1103</v>
      </c>
      <c r="D184" s="205" t="s">
        <v>676</v>
      </c>
      <c r="E184" s="205" t="s">
        <v>633</v>
      </c>
      <c r="F184" s="205" t="s">
        <v>692</v>
      </c>
      <c r="G184" s="205">
        <v>5</v>
      </c>
      <c r="H184" s="233">
        <v>127.69</v>
      </c>
    </row>
    <row r="185" spans="1:8" x14ac:dyDescent="0.25">
      <c r="A185" s="175" t="s">
        <v>1104</v>
      </c>
      <c r="B185" s="205" t="s">
        <v>1105</v>
      </c>
      <c r="C185" s="205" t="s">
        <v>1103</v>
      </c>
      <c r="D185" s="205" t="s">
        <v>676</v>
      </c>
      <c r="E185" s="205" t="s">
        <v>633</v>
      </c>
      <c r="F185" s="205" t="s">
        <v>692</v>
      </c>
      <c r="G185" s="205">
        <v>5</v>
      </c>
      <c r="H185" s="233">
        <v>127.69</v>
      </c>
    </row>
    <row r="186" spans="1:8" x14ac:dyDescent="0.25">
      <c r="A186" s="175" t="s">
        <v>1106</v>
      </c>
      <c r="B186" s="205" t="s">
        <v>1107</v>
      </c>
      <c r="C186" s="205" t="s">
        <v>1103</v>
      </c>
      <c r="D186" s="205" t="s">
        <v>676</v>
      </c>
      <c r="E186" s="205" t="s">
        <v>633</v>
      </c>
      <c r="F186" s="205" t="s">
        <v>692</v>
      </c>
      <c r="G186" s="205">
        <v>5</v>
      </c>
      <c r="H186" s="233">
        <v>127.69</v>
      </c>
    </row>
    <row r="187" spans="1:8" x14ac:dyDescent="0.25">
      <c r="A187" s="175" t="s">
        <v>1108</v>
      </c>
      <c r="B187" s="205" t="s">
        <v>1109</v>
      </c>
      <c r="C187" s="205" t="s">
        <v>1110</v>
      </c>
      <c r="D187" s="205" t="s">
        <v>676</v>
      </c>
      <c r="E187" s="205" t="s">
        <v>633</v>
      </c>
      <c r="F187" s="205" t="s">
        <v>692</v>
      </c>
      <c r="G187" s="205">
        <v>5</v>
      </c>
      <c r="H187" s="233">
        <v>127.69</v>
      </c>
    </row>
    <row r="188" spans="1:8" x14ac:dyDescent="0.25">
      <c r="A188" s="175" t="s">
        <v>1111</v>
      </c>
      <c r="B188" s="205" t="s">
        <v>1112</v>
      </c>
      <c r="C188" s="205" t="s">
        <v>1113</v>
      </c>
      <c r="D188" s="205" t="s">
        <v>691</v>
      </c>
      <c r="E188" s="205" t="s">
        <v>633</v>
      </c>
      <c r="F188" s="205" t="s">
        <v>692</v>
      </c>
      <c r="G188" s="205">
        <v>4</v>
      </c>
      <c r="H188" s="233">
        <v>85.13</v>
      </c>
    </row>
    <row r="189" spans="1:8" x14ac:dyDescent="0.25">
      <c r="A189" s="175" t="s">
        <v>1114</v>
      </c>
      <c r="B189" s="205" t="s">
        <v>1115</v>
      </c>
      <c r="C189" s="205" t="s">
        <v>1116</v>
      </c>
      <c r="D189" s="205" t="s">
        <v>691</v>
      </c>
      <c r="E189" s="205" t="s">
        <v>633</v>
      </c>
      <c r="F189" s="205" t="s">
        <v>692</v>
      </c>
      <c r="G189" s="205">
        <v>4</v>
      </c>
      <c r="H189" s="233">
        <v>85.13</v>
      </c>
    </row>
    <row r="190" spans="1:8" x14ac:dyDescent="0.25">
      <c r="A190" s="175" t="s">
        <v>1117</v>
      </c>
      <c r="B190" s="205" t="s">
        <v>1118</v>
      </c>
      <c r="C190" s="205" t="s">
        <v>1119</v>
      </c>
      <c r="D190" s="205" t="s">
        <v>676</v>
      </c>
      <c r="E190" s="205" t="s">
        <v>633</v>
      </c>
      <c r="F190" s="205" t="s">
        <v>692</v>
      </c>
      <c r="G190" s="205">
        <v>5</v>
      </c>
      <c r="H190" s="233">
        <v>127.69</v>
      </c>
    </row>
    <row r="191" spans="1:8" x14ac:dyDescent="0.25">
      <c r="A191" s="175" t="s">
        <v>1120</v>
      </c>
      <c r="B191" s="205" t="s">
        <v>1121</v>
      </c>
      <c r="C191" s="205" t="s">
        <v>1122</v>
      </c>
      <c r="D191" s="205" t="s">
        <v>632</v>
      </c>
      <c r="E191" s="205" t="s">
        <v>633</v>
      </c>
      <c r="F191" s="205" t="s">
        <v>692</v>
      </c>
      <c r="G191" s="205">
        <v>7</v>
      </c>
      <c r="H191" s="233">
        <v>574.62</v>
      </c>
    </row>
    <row r="192" spans="1:8" x14ac:dyDescent="0.25">
      <c r="A192" s="175" t="s">
        <v>1123</v>
      </c>
      <c r="B192" s="205" t="s">
        <v>1124</v>
      </c>
      <c r="C192" s="205" t="s">
        <v>1125</v>
      </c>
      <c r="D192" s="205" t="s">
        <v>676</v>
      </c>
      <c r="E192" s="205" t="s">
        <v>633</v>
      </c>
      <c r="F192" s="205" t="s">
        <v>692</v>
      </c>
      <c r="G192" s="205">
        <v>5</v>
      </c>
      <c r="H192" s="233">
        <v>127.69</v>
      </c>
    </row>
    <row r="193" spans="1:8" x14ac:dyDescent="0.25">
      <c r="A193" s="175" t="s">
        <v>1126</v>
      </c>
      <c r="B193" s="205" t="s">
        <v>1127</v>
      </c>
      <c r="C193" s="205" t="s">
        <v>1128</v>
      </c>
      <c r="D193" s="205" t="s">
        <v>632</v>
      </c>
      <c r="E193" s="205" t="s">
        <v>633</v>
      </c>
      <c r="F193" s="205" t="s">
        <v>692</v>
      </c>
      <c r="G193" s="205">
        <v>7</v>
      </c>
      <c r="H193" s="233">
        <v>574.62</v>
      </c>
    </row>
    <row r="194" spans="1:8" x14ac:dyDescent="0.25">
      <c r="A194" s="175" t="s">
        <v>1129</v>
      </c>
      <c r="B194" s="205" t="s">
        <v>1130</v>
      </c>
      <c r="C194" s="205" t="s">
        <v>1131</v>
      </c>
      <c r="D194" s="205" t="s">
        <v>691</v>
      </c>
      <c r="E194" s="205" t="s">
        <v>633</v>
      </c>
      <c r="F194" s="205" t="s">
        <v>692</v>
      </c>
      <c r="G194" s="205">
        <v>4</v>
      </c>
      <c r="H194" s="233">
        <v>85.13</v>
      </c>
    </row>
    <row r="195" spans="1:8" x14ac:dyDescent="0.25">
      <c r="A195" s="175" t="s">
        <v>1132</v>
      </c>
      <c r="B195" s="205" t="s">
        <v>1133</v>
      </c>
      <c r="C195" s="205" t="s">
        <v>1134</v>
      </c>
      <c r="D195" s="205" t="s">
        <v>632</v>
      </c>
      <c r="E195" s="205" t="s">
        <v>633</v>
      </c>
      <c r="F195" s="205" t="s">
        <v>692</v>
      </c>
      <c r="G195" s="205">
        <v>7</v>
      </c>
      <c r="H195" s="233">
        <v>191.54</v>
      </c>
    </row>
    <row r="196" spans="1:8" x14ac:dyDescent="0.25">
      <c r="A196" s="175" t="s">
        <v>1135</v>
      </c>
      <c r="B196" s="205" t="s">
        <v>1136</v>
      </c>
      <c r="C196" s="205" t="s">
        <v>1137</v>
      </c>
      <c r="D196" s="205" t="s">
        <v>676</v>
      </c>
      <c r="E196" s="205" t="s">
        <v>633</v>
      </c>
      <c r="F196" s="205" t="s">
        <v>692</v>
      </c>
      <c r="G196" s="205">
        <v>5</v>
      </c>
      <c r="H196" s="233">
        <v>127.69</v>
      </c>
    </row>
    <row r="197" spans="1:8" x14ac:dyDescent="0.25">
      <c r="A197" s="175" t="s">
        <v>1138</v>
      </c>
      <c r="B197" s="205" t="s">
        <v>1139</v>
      </c>
      <c r="C197" s="205" t="s">
        <v>1140</v>
      </c>
      <c r="D197" s="205" t="s">
        <v>676</v>
      </c>
      <c r="E197" s="205" t="s">
        <v>633</v>
      </c>
      <c r="F197" s="205" t="s">
        <v>692</v>
      </c>
      <c r="G197" s="205">
        <v>5</v>
      </c>
      <c r="H197" s="233">
        <v>127.69</v>
      </c>
    </row>
    <row r="198" spans="1:8" x14ac:dyDescent="0.25">
      <c r="A198" s="175" t="s">
        <v>1141</v>
      </c>
      <c r="B198" s="205" t="s">
        <v>1142</v>
      </c>
      <c r="C198" s="205" t="s">
        <v>1143</v>
      </c>
      <c r="D198" s="205" t="s">
        <v>676</v>
      </c>
      <c r="E198" s="205" t="s">
        <v>633</v>
      </c>
      <c r="F198" s="205" t="s">
        <v>692</v>
      </c>
      <c r="G198" s="205">
        <v>5</v>
      </c>
      <c r="H198" s="233">
        <v>127.69</v>
      </c>
    </row>
    <row r="199" spans="1:8" x14ac:dyDescent="0.25">
      <c r="A199" s="175" t="s">
        <v>1144</v>
      </c>
      <c r="B199" s="205" t="s">
        <v>1145</v>
      </c>
      <c r="C199" s="205" t="s">
        <v>1146</v>
      </c>
      <c r="D199" s="205" t="s">
        <v>676</v>
      </c>
      <c r="E199" s="205" t="s">
        <v>633</v>
      </c>
      <c r="F199" s="205" t="s">
        <v>692</v>
      </c>
      <c r="G199" s="205">
        <v>5</v>
      </c>
      <c r="H199" s="233">
        <v>127.69</v>
      </c>
    </row>
    <row r="200" spans="1:8" x14ac:dyDescent="0.25">
      <c r="A200" s="175" t="s">
        <v>1147</v>
      </c>
      <c r="B200" s="205" t="s">
        <v>1148</v>
      </c>
      <c r="C200" s="205" t="s">
        <v>1149</v>
      </c>
      <c r="D200" s="205" t="s">
        <v>676</v>
      </c>
      <c r="E200" s="205" t="s">
        <v>633</v>
      </c>
      <c r="F200" s="205" t="s">
        <v>692</v>
      </c>
      <c r="G200" s="205">
        <v>5</v>
      </c>
      <c r="H200" s="233">
        <v>127.69</v>
      </c>
    </row>
    <row r="201" spans="1:8" x14ac:dyDescent="0.25">
      <c r="A201" s="175" t="s">
        <v>1150</v>
      </c>
      <c r="B201" s="205" t="s">
        <v>1151</v>
      </c>
      <c r="C201" s="205" t="s">
        <v>1152</v>
      </c>
      <c r="D201" s="205" t="s">
        <v>676</v>
      </c>
      <c r="E201" s="205" t="s">
        <v>633</v>
      </c>
      <c r="F201" s="205" t="s">
        <v>692</v>
      </c>
      <c r="G201" s="205">
        <v>5</v>
      </c>
      <c r="H201" s="233">
        <v>127.69</v>
      </c>
    </row>
    <row r="202" spans="1:8" x14ac:dyDescent="0.25">
      <c r="A202" s="175" t="s">
        <v>1153</v>
      </c>
      <c r="B202" s="205" t="s">
        <v>1154</v>
      </c>
      <c r="C202" s="205" t="s">
        <v>1155</v>
      </c>
      <c r="D202" s="205" t="s">
        <v>676</v>
      </c>
      <c r="E202" s="205" t="s">
        <v>633</v>
      </c>
      <c r="F202" s="205" t="s">
        <v>692</v>
      </c>
      <c r="G202" s="205">
        <v>5</v>
      </c>
      <c r="H202" s="233">
        <v>127.69</v>
      </c>
    </row>
    <row r="203" spans="1:8" x14ac:dyDescent="0.25">
      <c r="A203" s="175" t="s">
        <v>1156</v>
      </c>
      <c r="B203" s="205" t="s">
        <v>1157</v>
      </c>
      <c r="C203" s="205" t="s">
        <v>1158</v>
      </c>
      <c r="D203" s="205" t="s">
        <v>676</v>
      </c>
      <c r="E203" s="205" t="s">
        <v>633</v>
      </c>
      <c r="F203" s="205" t="s">
        <v>692</v>
      </c>
      <c r="G203" s="205">
        <v>5</v>
      </c>
      <c r="H203" s="233">
        <v>127.69</v>
      </c>
    </row>
    <row r="204" spans="1:8" x14ac:dyDescent="0.25">
      <c r="A204" s="175" t="s">
        <v>1159</v>
      </c>
      <c r="B204" s="205" t="s">
        <v>1160</v>
      </c>
      <c r="C204" s="205" t="s">
        <v>1161</v>
      </c>
      <c r="D204" s="205" t="s">
        <v>676</v>
      </c>
      <c r="E204" s="205" t="s">
        <v>633</v>
      </c>
      <c r="F204" s="205" t="s">
        <v>692</v>
      </c>
      <c r="G204" s="205">
        <v>5</v>
      </c>
      <c r="H204" s="233">
        <v>127.69</v>
      </c>
    </row>
    <row r="205" spans="1:8" x14ac:dyDescent="0.25">
      <c r="A205" s="175" t="s">
        <v>1162</v>
      </c>
      <c r="B205" s="205" t="s">
        <v>1163</v>
      </c>
      <c r="C205" s="205" t="s">
        <v>1164</v>
      </c>
      <c r="D205" s="205" t="s">
        <v>676</v>
      </c>
      <c r="E205" s="205" t="s">
        <v>633</v>
      </c>
      <c r="F205" s="205" t="s">
        <v>692</v>
      </c>
      <c r="G205" s="205">
        <v>5</v>
      </c>
      <c r="H205" s="233">
        <v>127.69</v>
      </c>
    </row>
    <row r="206" spans="1:8" x14ac:dyDescent="0.25">
      <c r="A206" s="175" t="s">
        <v>1165</v>
      </c>
      <c r="B206" s="205" t="s">
        <v>1166</v>
      </c>
      <c r="C206" s="205" t="s">
        <v>1167</v>
      </c>
      <c r="D206" s="205" t="s">
        <v>676</v>
      </c>
      <c r="E206" s="205" t="s">
        <v>633</v>
      </c>
      <c r="F206" s="205" t="s">
        <v>692</v>
      </c>
      <c r="G206" s="205">
        <v>5</v>
      </c>
      <c r="H206" s="233">
        <v>127.69</v>
      </c>
    </row>
    <row r="207" spans="1:8" x14ac:dyDescent="0.25">
      <c r="A207" s="175" t="s">
        <v>1168</v>
      </c>
      <c r="B207" s="205" t="s">
        <v>1169</v>
      </c>
      <c r="C207" s="205" t="s">
        <v>1170</v>
      </c>
      <c r="D207" s="205" t="s">
        <v>676</v>
      </c>
      <c r="E207" s="205" t="s">
        <v>633</v>
      </c>
      <c r="F207" s="205" t="s">
        <v>692</v>
      </c>
      <c r="G207" s="205">
        <v>5</v>
      </c>
      <c r="H207" s="233">
        <v>127.69</v>
      </c>
    </row>
    <row r="208" spans="1:8" x14ac:dyDescent="0.25">
      <c r="A208" s="175" t="s">
        <v>1171</v>
      </c>
      <c r="B208" s="205" t="s">
        <v>1172</v>
      </c>
      <c r="C208" s="205" t="s">
        <v>1173</v>
      </c>
      <c r="D208" s="205" t="s">
        <v>632</v>
      </c>
      <c r="E208" s="205" t="s">
        <v>633</v>
      </c>
      <c r="F208" s="205" t="s">
        <v>692</v>
      </c>
      <c r="G208" s="205">
        <v>7</v>
      </c>
      <c r="H208" s="233">
        <v>191.54</v>
      </c>
    </row>
    <row r="209" spans="1:8" x14ac:dyDescent="0.25">
      <c r="A209" s="175" t="s">
        <v>1174</v>
      </c>
      <c r="B209" s="205" t="s">
        <v>1175</v>
      </c>
      <c r="C209" s="205" t="s">
        <v>1173</v>
      </c>
      <c r="D209" s="205" t="s">
        <v>632</v>
      </c>
      <c r="E209" s="205" t="s">
        <v>633</v>
      </c>
      <c r="F209" s="205" t="s">
        <v>692</v>
      </c>
      <c r="G209" s="205">
        <v>7</v>
      </c>
      <c r="H209" s="233">
        <v>191.54</v>
      </c>
    </row>
    <row r="210" spans="1:8" x14ac:dyDescent="0.25">
      <c r="A210" s="175" t="s">
        <v>1176</v>
      </c>
      <c r="B210" s="205" t="s">
        <v>1177</v>
      </c>
      <c r="C210" s="205" t="s">
        <v>1173</v>
      </c>
      <c r="D210" s="205" t="s">
        <v>632</v>
      </c>
      <c r="E210" s="205" t="s">
        <v>633</v>
      </c>
      <c r="F210" s="205" t="s">
        <v>692</v>
      </c>
      <c r="G210" s="205">
        <v>7</v>
      </c>
      <c r="H210" s="233">
        <v>191.54</v>
      </c>
    </row>
    <row r="211" spans="1:8" x14ac:dyDescent="0.25">
      <c r="A211" s="175" t="s">
        <v>1178</v>
      </c>
      <c r="B211" s="205" t="s">
        <v>1179</v>
      </c>
      <c r="C211" s="205" t="s">
        <v>1173</v>
      </c>
      <c r="D211" s="205" t="s">
        <v>632</v>
      </c>
      <c r="E211" s="205" t="s">
        <v>633</v>
      </c>
      <c r="F211" s="205" t="s">
        <v>692</v>
      </c>
      <c r="G211" s="205">
        <v>7</v>
      </c>
      <c r="H211" s="233">
        <v>191.54</v>
      </c>
    </row>
    <row r="212" spans="1:8" x14ac:dyDescent="0.25">
      <c r="A212" s="175" t="s">
        <v>1180</v>
      </c>
      <c r="B212" s="205" t="s">
        <v>1181</v>
      </c>
      <c r="C212" s="205" t="s">
        <v>1173</v>
      </c>
      <c r="D212" s="205" t="s">
        <v>632</v>
      </c>
      <c r="E212" s="205" t="s">
        <v>633</v>
      </c>
      <c r="F212" s="205" t="s">
        <v>692</v>
      </c>
      <c r="G212" s="205">
        <v>7</v>
      </c>
      <c r="H212" s="233">
        <v>191.54</v>
      </c>
    </row>
    <row r="213" spans="1:8" x14ac:dyDescent="0.25">
      <c r="A213" s="175" t="s">
        <v>1182</v>
      </c>
      <c r="B213" s="205" t="s">
        <v>1183</v>
      </c>
      <c r="C213" s="205" t="s">
        <v>1184</v>
      </c>
      <c r="D213" s="205" t="s">
        <v>691</v>
      </c>
      <c r="E213" s="205" t="s">
        <v>648</v>
      </c>
      <c r="F213" s="205" t="s">
        <v>634</v>
      </c>
      <c r="G213" s="205">
        <v>4</v>
      </c>
      <c r="H213" s="233">
        <v>85.13</v>
      </c>
    </row>
    <row r="214" spans="1:8" x14ac:dyDescent="0.25">
      <c r="A214" s="175" t="s">
        <v>1185</v>
      </c>
      <c r="B214" s="205" t="s">
        <v>1186</v>
      </c>
      <c r="C214" s="205" t="s">
        <v>1187</v>
      </c>
      <c r="D214" s="205" t="s">
        <v>691</v>
      </c>
      <c r="E214" s="205" t="s">
        <v>1188</v>
      </c>
      <c r="F214" s="205" t="s">
        <v>634</v>
      </c>
      <c r="G214" s="205">
        <v>4</v>
      </c>
      <c r="H214" s="233">
        <v>85.13</v>
      </c>
    </row>
    <row r="215" spans="1:8" x14ac:dyDescent="0.25">
      <c r="A215" s="175" t="s">
        <v>1189</v>
      </c>
      <c r="B215" s="205" t="s">
        <v>1190</v>
      </c>
      <c r="C215" s="205" t="s">
        <v>1191</v>
      </c>
      <c r="D215" s="205" t="s">
        <v>691</v>
      </c>
      <c r="E215" s="205" t="s">
        <v>633</v>
      </c>
      <c r="F215" s="205" t="s">
        <v>692</v>
      </c>
      <c r="G215" s="205">
        <v>4</v>
      </c>
      <c r="H215" s="233">
        <v>85.13</v>
      </c>
    </row>
    <row r="216" spans="1:8" x14ac:dyDescent="0.25">
      <c r="A216" s="175" t="s">
        <v>1192</v>
      </c>
      <c r="B216" s="205" t="s">
        <v>1193</v>
      </c>
      <c r="C216" s="205" t="s">
        <v>1194</v>
      </c>
      <c r="D216" s="205" t="s">
        <v>676</v>
      </c>
      <c r="E216" s="205" t="s">
        <v>633</v>
      </c>
      <c r="F216" s="205" t="s">
        <v>634</v>
      </c>
      <c r="G216" s="205">
        <v>5</v>
      </c>
      <c r="H216" s="233">
        <v>127.69</v>
      </c>
    </row>
    <row r="217" spans="1:8" x14ac:dyDescent="0.25">
      <c r="A217" s="175" t="s">
        <v>1195</v>
      </c>
      <c r="B217" s="205" t="s">
        <v>1196</v>
      </c>
      <c r="C217" s="205" t="s">
        <v>1197</v>
      </c>
      <c r="D217" s="205" t="s">
        <v>684</v>
      </c>
      <c r="E217" s="205" t="s">
        <v>633</v>
      </c>
      <c r="F217" s="205" t="s">
        <v>692</v>
      </c>
      <c r="G217" s="205">
        <v>3</v>
      </c>
      <c r="H217" s="233">
        <v>53.2</v>
      </c>
    </row>
    <row r="218" spans="1:8" x14ac:dyDescent="0.25">
      <c r="A218" s="175" t="s">
        <v>1198</v>
      </c>
      <c r="B218" s="205" t="s">
        <v>1199</v>
      </c>
      <c r="C218" s="205" t="s">
        <v>1200</v>
      </c>
      <c r="D218" s="205" t="s">
        <v>676</v>
      </c>
      <c r="E218" s="205" t="s">
        <v>633</v>
      </c>
      <c r="F218" s="205" t="s">
        <v>692</v>
      </c>
      <c r="G218" s="205">
        <v>5</v>
      </c>
      <c r="H218" s="233">
        <v>127.69</v>
      </c>
    </row>
    <row r="219" spans="1:8" x14ac:dyDescent="0.25">
      <c r="A219" s="175" t="s">
        <v>1201</v>
      </c>
      <c r="B219" s="205" t="s">
        <v>1199</v>
      </c>
      <c r="C219" s="205" t="s">
        <v>1202</v>
      </c>
      <c r="D219" s="205" t="s">
        <v>676</v>
      </c>
      <c r="E219" s="205" t="s">
        <v>633</v>
      </c>
      <c r="F219" s="205" t="s">
        <v>692</v>
      </c>
      <c r="G219" s="205">
        <v>5</v>
      </c>
      <c r="H219" s="233">
        <v>127.69</v>
      </c>
    </row>
    <row r="220" spans="1:8" x14ac:dyDescent="0.25">
      <c r="A220" s="175" t="s">
        <v>1203</v>
      </c>
      <c r="B220" s="205" t="s">
        <v>1204</v>
      </c>
      <c r="C220" s="205" t="s">
        <v>1205</v>
      </c>
      <c r="D220" s="205" t="s">
        <v>691</v>
      </c>
      <c r="E220" s="205" t="s">
        <v>633</v>
      </c>
      <c r="F220" s="205" t="s">
        <v>692</v>
      </c>
      <c r="G220" s="205">
        <v>4</v>
      </c>
      <c r="H220" s="233">
        <v>85.13</v>
      </c>
    </row>
    <row r="221" spans="1:8" x14ac:dyDescent="0.25">
      <c r="A221" s="175" t="s">
        <v>1206</v>
      </c>
      <c r="B221" s="205" t="s">
        <v>1207</v>
      </c>
      <c r="C221" s="205" t="s">
        <v>1208</v>
      </c>
      <c r="D221" s="205" t="s">
        <v>684</v>
      </c>
      <c r="E221" s="205" t="s">
        <v>633</v>
      </c>
      <c r="F221" s="205" t="s">
        <v>692</v>
      </c>
      <c r="G221" s="205">
        <v>3</v>
      </c>
      <c r="H221" s="233">
        <v>53.2</v>
      </c>
    </row>
    <row r="222" spans="1:8" x14ac:dyDescent="0.25">
      <c r="A222" s="175" t="s">
        <v>1209</v>
      </c>
      <c r="B222" s="205" t="s">
        <v>1210</v>
      </c>
      <c r="C222" s="205" t="s">
        <v>1211</v>
      </c>
      <c r="D222" s="205" t="s">
        <v>684</v>
      </c>
      <c r="E222" s="205" t="s">
        <v>633</v>
      </c>
      <c r="F222" s="205" t="s">
        <v>692</v>
      </c>
      <c r="G222" s="205">
        <v>3</v>
      </c>
      <c r="H222" s="233">
        <v>53.2</v>
      </c>
    </row>
    <row r="223" spans="1:8" x14ac:dyDescent="0.25">
      <c r="A223" s="175" t="s">
        <v>1212</v>
      </c>
      <c r="B223" s="205" t="s">
        <v>1213</v>
      </c>
      <c r="C223" s="205" t="s">
        <v>1214</v>
      </c>
      <c r="D223" s="205" t="s">
        <v>684</v>
      </c>
      <c r="E223" s="205" t="s">
        <v>633</v>
      </c>
      <c r="F223" s="205" t="s">
        <v>692</v>
      </c>
      <c r="G223" s="205">
        <v>3</v>
      </c>
      <c r="H223" s="233">
        <v>53.2</v>
      </c>
    </row>
    <row r="224" spans="1:8" x14ac:dyDescent="0.25">
      <c r="A224" s="175" t="s">
        <v>1215</v>
      </c>
      <c r="B224" s="205" t="s">
        <v>1216</v>
      </c>
      <c r="C224" s="205" t="s">
        <v>1217</v>
      </c>
      <c r="D224" s="205" t="s">
        <v>684</v>
      </c>
      <c r="E224" s="205" t="s">
        <v>633</v>
      </c>
      <c r="F224" s="205" t="s">
        <v>692</v>
      </c>
      <c r="G224" s="205">
        <v>3</v>
      </c>
      <c r="H224" s="233">
        <v>53.2</v>
      </c>
    </row>
    <row r="225" spans="1:8" x14ac:dyDescent="0.25">
      <c r="A225" s="175" t="s">
        <v>1218</v>
      </c>
      <c r="B225" s="205" t="s">
        <v>1219</v>
      </c>
      <c r="C225" s="205" t="s">
        <v>1220</v>
      </c>
      <c r="D225" s="205" t="s">
        <v>684</v>
      </c>
      <c r="E225" s="205" t="s">
        <v>633</v>
      </c>
      <c r="F225" s="205" t="s">
        <v>692</v>
      </c>
      <c r="G225" s="205">
        <v>3</v>
      </c>
      <c r="H225" s="233">
        <v>53.2</v>
      </c>
    </row>
    <row r="226" spans="1:8" x14ac:dyDescent="0.25">
      <c r="A226" s="175" t="s">
        <v>1221</v>
      </c>
      <c r="B226" s="205" t="s">
        <v>1222</v>
      </c>
      <c r="C226" s="205" t="s">
        <v>1223</v>
      </c>
      <c r="D226" s="205" t="s">
        <v>676</v>
      </c>
      <c r="E226" s="205" t="s">
        <v>648</v>
      </c>
      <c r="F226" s="205" t="s">
        <v>692</v>
      </c>
      <c r="G226" s="205">
        <v>5</v>
      </c>
      <c r="H226" s="233">
        <v>127.69</v>
      </c>
    </row>
    <row r="227" spans="1:8" x14ac:dyDescent="0.25">
      <c r="A227" s="175" t="s">
        <v>1224</v>
      </c>
      <c r="B227" s="205" t="s">
        <v>1225</v>
      </c>
      <c r="C227" s="205" t="s">
        <v>1226</v>
      </c>
      <c r="D227" s="205" t="s">
        <v>691</v>
      </c>
      <c r="E227" s="205" t="s">
        <v>648</v>
      </c>
      <c r="F227" s="205" t="s">
        <v>634</v>
      </c>
      <c r="G227" s="205">
        <v>4</v>
      </c>
      <c r="H227" s="233">
        <v>85.13</v>
      </c>
    </row>
    <row r="228" spans="1:8" x14ac:dyDescent="0.25">
      <c r="A228" s="175" t="s">
        <v>1227</v>
      </c>
      <c r="B228" s="205" t="s">
        <v>1228</v>
      </c>
      <c r="C228" s="205" t="s">
        <v>1229</v>
      </c>
      <c r="D228" s="205" t="s">
        <v>632</v>
      </c>
      <c r="E228" s="205" t="s">
        <v>648</v>
      </c>
      <c r="F228" s="205" t="s">
        <v>634</v>
      </c>
      <c r="G228" s="205">
        <v>7</v>
      </c>
      <c r="H228" s="233">
        <v>191.54</v>
      </c>
    </row>
    <row r="229" spans="1:8" x14ac:dyDescent="0.25">
      <c r="A229" s="175" t="s">
        <v>1230</v>
      </c>
      <c r="B229" s="205" t="s">
        <v>1231</v>
      </c>
      <c r="C229" s="205" t="s">
        <v>1232</v>
      </c>
      <c r="D229" s="205" t="s">
        <v>632</v>
      </c>
      <c r="E229" s="205" t="s">
        <v>633</v>
      </c>
      <c r="F229" s="205" t="s">
        <v>692</v>
      </c>
      <c r="G229" s="205">
        <v>7</v>
      </c>
      <c r="H229" s="233">
        <v>191.54</v>
      </c>
    </row>
    <row r="230" spans="1:8" x14ac:dyDescent="0.25">
      <c r="A230" s="175" t="s">
        <v>1233</v>
      </c>
      <c r="B230" s="205" t="s">
        <v>1234</v>
      </c>
      <c r="C230" s="205" t="s">
        <v>1235</v>
      </c>
      <c r="D230" s="205" t="s">
        <v>632</v>
      </c>
      <c r="E230" s="205" t="s">
        <v>633</v>
      </c>
      <c r="F230" s="205" t="s">
        <v>634</v>
      </c>
      <c r="G230" s="205">
        <v>7</v>
      </c>
      <c r="H230" s="233">
        <v>191.54</v>
      </c>
    </row>
    <row r="231" spans="1:8" x14ac:dyDescent="0.25">
      <c r="A231" s="175" t="s">
        <v>1236</v>
      </c>
      <c r="B231" s="205" t="s">
        <v>1237</v>
      </c>
      <c r="C231" s="205" t="s">
        <v>1238</v>
      </c>
      <c r="D231" s="205" t="s">
        <v>632</v>
      </c>
      <c r="E231" s="205" t="s">
        <v>648</v>
      </c>
      <c r="F231" s="205" t="s">
        <v>634</v>
      </c>
      <c r="G231" s="205">
        <v>7</v>
      </c>
      <c r="H231" s="233">
        <v>191.54</v>
      </c>
    </row>
    <row r="232" spans="1:8" x14ac:dyDescent="0.25">
      <c r="A232" s="175" t="s">
        <v>1239</v>
      </c>
      <c r="B232" s="205" t="s">
        <v>1240</v>
      </c>
      <c r="C232" s="205" t="s">
        <v>1241</v>
      </c>
      <c r="D232" s="205" t="s">
        <v>632</v>
      </c>
      <c r="E232" s="205" t="s">
        <v>648</v>
      </c>
      <c r="F232" s="205" t="s">
        <v>634</v>
      </c>
      <c r="G232" s="205">
        <v>7</v>
      </c>
      <c r="H232" s="233">
        <v>191.54</v>
      </c>
    </row>
    <row r="233" spans="1:8" x14ac:dyDescent="0.25">
      <c r="A233" s="175" t="s">
        <v>1242</v>
      </c>
      <c r="B233" s="205" t="s">
        <v>1243</v>
      </c>
      <c r="C233" s="205" t="s">
        <v>1244</v>
      </c>
      <c r="D233" s="205" t="s">
        <v>632</v>
      </c>
      <c r="E233" s="205" t="s">
        <v>648</v>
      </c>
      <c r="F233" s="205" t="s">
        <v>634</v>
      </c>
      <c r="G233" s="205">
        <v>7</v>
      </c>
      <c r="H233" s="233">
        <v>191.54</v>
      </c>
    </row>
    <row r="234" spans="1:8" x14ac:dyDescent="0.25">
      <c r="A234" s="175" t="s">
        <v>1245</v>
      </c>
      <c r="B234" s="205" t="s">
        <v>1246</v>
      </c>
      <c r="C234" s="205" t="s">
        <v>1247</v>
      </c>
      <c r="D234" s="205" t="s">
        <v>676</v>
      </c>
      <c r="E234" s="205" t="s">
        <v>648</v>
      </c>
      <c r="F234" s="205" t="s">
        <v>634</v>
      </c>
      <c r="G234" s="205">
        <v>5</v>
      </c>
      <c r="H234" s="233">
        <v>127.69</v>
      </c>
    </row>
    <row r="235" spans="1:8" x14ac:dyDescent="0.25">
      <c r="A235" s="175" t="s">
        <v>1248</v>
      </c>
      <c r="B235" s="205" t="s">
        <v>1249</v>
      </c>
      <c r="C235" s="205" t="s">
        <v>1250</v>
      </c>
      <c r="D235" s="205" t="s">
        <v>676</v>
      </c>
      <c r="E235" s="205" t="s">
        <v>648</v>
      </c>
      <c r="F235" s="205" t="s">
        <v>634</v>
      </c>
      <c r="G235" s="205">
        <v>5</v>
      </c>
      <c r="H235" s="233">
        <v>127.69</v>
      </c>
    </row>
    <row r="236" spans="1:8" x14ac:dyDescent="0.25">
      <c r="A236" s="175" t="s">
        <v>1251</v>
      </c>
      <c r="B236" s="205" t="s">
        <v>1252</v>
      </c>
      <c r="C236" s="205" t="s">
        <v>1253</v>
      </c>
      <c r="D236" s="205" t="s">
        <v>676</v>
      </c>
      <c r="E236" s="205" t="s">
        <v>648</v>
      </c>
      <c r="F236" s="205" t="s">
        <v>634</v>
      </c>
      <c r="G236" s="205">
        <v>5</v>
      </c>
      <c r="H236" s="233">
        <v>127.69</v>
      </c>
    </row>
    <row r="237" spans="1:8" x14ac:dyDescent="0.25">
      <c r="A237" s="175" t="s">
        <v>1254</v>
      </c>
      <c r="B237" s="205" t="s">
        <v>1255</v>
      </c>
      <c r="C237" s="205" t="s">
        <v>1256</v>
      </c>
      <c r="D237" s="205" t="s">
        <v>676</v>
      </c>
      <c r="E237" s="205" t="s">
        <v>648</v>
      </c>
      <c r="F237" s="205" t="s">
        <v>634</v>
      </c>
      <c r="G237" s="205">
        <v>5</v>
      </c>
      <c r="H237" s="233">
        <v>127.69</v>
      </c>
    </row>
    <row r="238" spans="1:8" x14ac:dyDescent="0.25">
      <c r="A238" s="175" t="s">
        <v>1257</v>
      </c>
      <c r="B238" s="205" t="s">
        <v>1258</v>
      </c>
      <c r="C238" s="205" t="s">
        <v>1259</v>
      </c>
      <c r="D238" s="205" t="s">
        <v>676</v>
      </c>
      <c r="E238" s="205" t="s">
        <v>648</v>
      </c>
      <c r="F238" s="205" t="s">
        <v>634</v>
      </c>
      <c r="G238" s="205">
        <v>5</v>
      </c>
      <c r="H238" s="233">
        <v>127.69</v>
      </c>
    </row>
    <row r="239" spans="1:8" x14ac:dyDescent="0.25">
      <c r="A239" s="175" t="s">
        <v>1260</v>
      </c>
      <c r="B239" s="205" t="s">
        <v>1261</v>
      </c>
      <c r="C239" s="205" t="s">
        <v>1262</v>
      </c>
      <c r="D239" s="205" t="s">
        <v>676</v>
      </c>
      <c r="E239" s="205" t="s">
        <v>648</v>
      </c>
      <c r="F239" s="205" t="s">
        <v>634</v>
      </c>
      <c r="G239" s="205">
        <v>5</v>
      </c>
      <c r="H239" s="233">
        <v>127.69</v>
      </c>
    </row>
    <row r="240" spans="1:8" x14ac:dyDescent="0.25">
      <c r="A240" s="175" t="s">
        <v>1263</v>
      </c>
      <c r="B240" s="205" t="s">
        <v>1264</v>
      </c>
      <c r="C240" s="205" t="s">
        <v>1265</v>
      </c>
      <c r="D240" s="205" t="s">
        <v>676</v>
      </c>
      <c r="E240" s="205" t="s">
        <v>648</v>
      </c>
      <c r="F240" s="205" t="s">
        <v>634</v>
      </c>
      <c r="G240" s="205">
        <v>5</v>
      </c>
      <c r="H240" s="233">
        <v>127.69</v>
      </c>
    </row>
    <row r="241" spans="1:8" x14ac:dyDescent="0.25">
      <c r="A241" s="175" t="s">
        <v>1266</v>
      </c>
      <c r="B241" s="205" t="s">
        <v>1267</v>
      </c>
      <c r="C241" s="205" t="s">
        <v>1268</v>
      </c>
      <c r="D241" s="205" t="s">
        <v>676</v>
      </c>
      <c r="E241" s="205" t="s">
        <v>648</v>
      </c>
      <c r="F241" s="205" t="s">
        <v>634</v>
      </c>
      <c r="G241" s="205">
        <v>5</v>
      </c>
      <c r="H241" s="233">
        <v>127.69</v>
      </c>
    </row>
    <row r="242" spans="1:8" x14ac:dyDescent="0.25">
      <c r="A242" s="175" t="s">
        <v>1269</v>
      </c>
      <c r="B242" s="205" t="s">
        <v>1270</v>
      </c>
      <c r="C242" s="205" t="s">
        <v>1271</v>
      </c>
      <c r="D242" s="205" t="s">
        <v>676</v>
      </c>
      <c r="E242" s="205" t="s">
        <v>1272</v>
      </c>
      <c r="F242" s="205" t="s">
        <v>634</v>
      </c>
      <c r="G242" s="205">
        <v>5</v>
      </c>
      <c r="H242" s="233">
        <v>127.69</v>
      </c>
    </row>
    <row r="243" spans="1:8" x14ac:dyDescent="0.25">
      <c r="A243" s="175" t="s">
        <v>1273</v>
      </c>
      <c r="B243" s="205" t="s">
        <v>1274</v>
      </c>
      <c r="C243" s="205" t="s">
        <v>1275</v>
      </c>
      <c r="D243" s="205" t="s">
        <v>676</v>
      </c>
      <c r="E243" s="205" t="s">
        <v>648</v>
      </c>
      <c r="F243" s="205" t="s">
        <v>634</v>
      </c>
      <c r="G243" s="205">
        <v>5</v>
      </c>
      <c r="H243" s="233">
        <v>127.69</v>
      </c>
    </row>
    <row r="244" spans="1:8" x14ac:dyDescent="0.25">
      <c r="A244" s="175" t="s">
        <v>1276</v>
      </c>
      <c r="B244" s="205" t="s">
        <v>1277</v>
      </c>
      <c r="C244" s="205" t="s">
        <v>1278</v>
      </c>
      <c r="D244" s="205" t="s">
        <v>676</v>
      </c>
      <c r="E244" s="205" t="s">
        <v>648</v>
      </c>
      <c r="F244" s="205" t="s">
        <v>634</v>
      </c>
      <c r="G244" s="205">
        <v>5</v>
      </c>
      <c r="H244" s="233">
        <v>127.69</v>
      </c>
    </row>
    <row r="245" spans="1:8" x14ac:dyDescent="0.25">
      <c r="A245" s="175" t="s">
        <v>1279</v>
      </c>
      <c r="B245" s="205" t="s">
        <v>1280</v>
      </c>
      <c r="C245" s="205" t="s">
        <v>1281</v>
      </c>
      <c r="D245" s="205" t="s">
        <v>676</v>
      </c>
      <c r="E245" s="205" t="s">
        <v>648</v>
      </c>
      <c r="F245" s="205" t="s">
        <v>634</v>
      </c>
      <c r="G245" s="205">
        <v>5</v>
      </c>
      <c r="H245" s="233">
        <v>127.69</v>
      </c>
    </row>
    <row r="246" spans="1:8" x14ac:dyDescent="0.25">
      <c r="A246" s="175" t="s">
        <v>1282</v>
      </c>
      <c r="B246" s="205" t="s">
        <v>1283</v>
      </c>
      <c r="C246" s="205" t="s">
        <v>1284</v>
      </c>
      <c r="D246" s="205" t="s">
        <v>676</v>
      </c>
      <c r="E246" s="205" t="s">
        <v>633</v>
      </c>
      <c r="F246" s="205" t="s">
        <v>634</v>
      </c>
      <c r="G246" s="205">
        <v>5</v>
      </c>
      <c r="H246" s="233">
        <v>127.69</v>
      </c>
    </row>
    <row r="247" spans="1:8" x14ac:dyDescent="0.25">
      <c r="A247" s="175" t="s">
        <v>1285</v>
      </c>
      <c r="B247" s="205" t="s">
        <v>1286</v>
      </c>
      <c r="C247" s="205" t="s">
        <v>1287</v>
      </c>
      <c r="D247" s="205" t="s">
        <v>676</v>
      </c>
      <c r="E247" s="205" t="s">
        <v>648</v>
      </c>
      <c r="F247" s="205" t="s">
        <v>634</v>
      </c>
      <c r="G247" s="205">
        <v>5</v>
      </c>
      <c r="H247" s="233">
        <v>127.69</v>
      </c>
    </row>
    <row r="248" spans="1:8" x14ac:dyDescent="0.25">
      <c r="A248" s="175" t="s">
        <v>1288</v>
      </c>
      <c r="B248" s="205" t="s">
        <v>1289</v>
      </c>
      <c r="C248" s="205" t="s">
        <v>1290</v>
      </c>
      <c r="D248" s="205" t="s">
        <v>691</v>
      </c>
      <c r="E248" s="205" t="s">
        <v>648</v>
      </c>
      <c r="F248" s="205" t="s">
        <v>634</v>
      </c>
      <c r="G248" s="205">
        <v>4</v>
      </c>
      <c r="H248" s="233">
        <v>85.13</v>
      </c>
    </row>
    <row r="249" spans="1:8" x14ac:dyDescent="0.25">
      <c r="A249" s="175" t="s">
        <v>1291</v>
      </c>
      <c r="B249" s="205" t="s">
        <v>1292</v>
      </c>
      <c r="C249" s="205" t="s">
        <v>1293</v>
      </c>
      <c r="D249" s="205" t="s">
        <v>691</v>
      </c>
      <c r="E249" s="205" t="s">
        <v>648</v>
      </c>
      <c r="F249" s="205" t="s">
        <v>634</v>
      </c>
      <c r="G249" s="205">
        <v>4</v>
      </c>
      <c r="H249" s="233">
        <v>85.13</v>
      </c>
    </row>
    <row r="250" spans="1:8" x14ac:dyDescent="0.25">
      <c r="A250" s="175" t="s">
        <v>1294</v>
      </c>
      <c r="B250" s="205" t="s">
        <v>1295</v>
      </c>
      <c r="C250" s="205" t="s">
        <v>1296</v>
      </c>
      <c r="D250" s="205" t="s">
        <v>632</v>
      </c>
      <c r="E250" s="205" t="s">
        <v>633</v>
      </c>
      <c r="F250" s="205" t="s">
        <v>692</v>
      </c>
      <c r="G250" s="205">
        <v>7</v>
      </c>
      <c r="H250" s="233">
        <v>191.54</v>
      </c>
    </row>
    <row r="251" spans="1:8" x14ac:dyDescent="0.25">
      <c r="A251" s="175" t="s">
        <v>1297</v>
      </c>
      <c r="B251" s="205" t="s">
        <v>1298</v>
      </c>
      <c r="C251" s="205" t="s">
        <v>1299</v>
      </c>
      <c r="D251" s="205" t="s">
        <v>632</v>
      </c>
      <c r="E251" s="205" t="s">
        <v>633</v>
      </c>
      <c r="F251" s="205" t="s">
        <v>692</v>
      </c>
      <c r="G251" s="205">
        <v>7</v>
      </c>
      <c r="H251" s="233">
        <v>191.54</v>
      </c>
    </row>
    <row r="252" spans="1:8" x14ac:dyDescent="0.25">
      <c r="A252" s="175" t="s">
        <v>1300</v>
      </c>
      <c r="B252" s="205" t="s">
        <v>1301</v>
      </c>
      <c r="C252" s="205" t="s">
        <v>1302</v>
      </c>
      <c r="D252" s="205" t="s">
        <v>632</v>
      </c>
      <c r="E252" s="205" t="s">
        <v>633</v>
      </c>
      <c r="F252" s="205" t="s">
        <v>692</v>
      </c>
      <c r="G252" s="205">
        <v>7</v>
      </c>
      <c r="H252" s="233">
        <v>191.54</v>
      </c>
    </row>
    <row r="253" spans="1:8" x14ac:dyDescent="0.25">
      <c r="A253" s="175" t="s">
        <v>1303</v>
      </c>
      <c r="B253" s="205" t="s">
        <v>1304</v>
      </c>
      <c r="C253" s="205" t="s">
        <v>1305</v>
      </c>
      <c r="D253" s="205" t="s">
        <v>632</v>
      </c>
      <c r="E253" s="205" t="s">
        <v>633</v>
      </c>
      <c r="F253" s="205" t="s">
        <v>692</v>
      </c>
      <c r="G253" s="205">
        <v>7</v>
      </c>
      <c r="H253" s="233">
        <v>191.54</v>
      </c>
    </row>
    <row r="254" spans="1:8" x14ac:dyDescent="0.25">
      <c r="A254" s="175" t="s">
        <v>1306</v>
      </c>
      <c r="B254" s="205" t="s">
        <v>1307</v>
      </c>
      <c r="C254" s="205" t="s">
        <v>1308</v>
      </c>
      <c r="D254" s="205" t="s">
        <v>676</v>
      </c>
      <c r="E254" s="205" t="s">
        <v>648</v>
      </c>
      <c r="F254" s="205" t="s">
        <v>692</v>
      </c>
      <c r="G254" s="205">
        <v>5</v>
      </c>
      <c r="H254" s="233">
        <v>127.69</v>
      </c>
    </row>
    <row r="255" spans="1:8" x14ac:dyDescent="0.25">
      <c r="A255" s="175" t="s">
        <v>1309</v>
      </c>
      <c r="B255" s="205" t="s">
        <v>1310</v>
      </c>
      <c r="C255" s="205" t="s">
        <v>1311</v>
      </c>
      <c r="D255" s="205" t="s">
        <v>676</v>
      </c>
      <c r="E255" s="205" t="s">
        <v>633</v>
      </c>
      <c r="F255" s="205" t="s">
        <v>692</v>
      </c>
      <c r="G255" s="205">
        <v>5</v>
      </c>
      <c r="H255" s="233">
        <v>127.69</v>
      </c>
    </row>
    <row r="256" spans="1:8" x14ac:dyDescent="0.25">
      <c r="A256" s="175" t="s">
        <v>1312</v>
      </c>
      <c r="B256" s="205" t="s">
        <v>1313</v>
      </c>
      <c r="C256" s="205" t="s">
        <v>1311</v>
      </c>
      <c r="D256" s="205" t="s">
        <v>676</v>
      </c>
      <c r="E256" s="205" t="s">
        <v>633</v>
      </c>
      <c r="F256" s="205" t="s">
        <v>692</v>
      </c>
      <c r="G256" s="205">
        <v>5</v>
      </c>
      <c r="H256" s="233">
        <v>127.69</v>
      </c>
    </row>
    <row r="257" spans="1:8" x14ac:dyDescent="0.25">
      <c r="A257" s="175" t="s">
        <v>1314</v>
      </c>
      <c r="B257" s="205" t="s">
        <v>1315</v>
      </c>
      <c r="C257" s="205" t="s">
        <v>1311</v>
      </c>
      <c r="D257" s="205" t="s">
        <v>676</v>
      </c>
      <c r="E257" s="205" t="s">
        <v>633</v>
      </c>
      <c r="F257" s="205" t="s">
        <v>692</v>
      </c>
      <c r="G257" s="205">
        <v>5</v>
      </c>
      <c r="H257" s="233">
        <v>127.69</v>
      </c>
    </row>
    <row r="258" spans="1:8" x14ac:dyDescent="0.25">
      <c r="A258" s="175" t="s">
        <v>1316</v>
      </c>
      <c r="B258" s="205" t="s">
        <v>1317</v>
      </c>
      <c r="C258" s="205" t="s">
        <v>1311</v>
      </c>
      <c r="D258" s="205" t="s">
        <v>676</v>
      </c>
      <c r="E258" s="205" t="s">
        <v>633</v>
      </c>
      <c r="F258" s="205" t="s">
        <v>692</v>
      </c>
      <c r="G258" s="205">
        <v>5</v>
      </c>
      <c r="H258" s="233">
        <v>127.69</v>
      </c>
    </row>
    <row r="259" spans="1:8" x14ac:dyDescent="0.25">
      <c r="A259" s="175" t="s">
        <v>1318</v>
      </c>
      <c r="B259" s="205" t="s">
        <v>1319</v>
      </c>
      <c r="C259" s="205" t="s">
        <v>1320</v>
      </c>
      <c r="D259" s="205" t="s">
        <v>691</v>
      </c>
      <c r="E259" s="205" t="s">
        <v>1188</v>
      </c>
      <c r="F259" s="205" t="s">
        <v>692</v>
      </c>
      <c r="G259" s="205">
        <v>4</v>
      </c>
      <c r="H259" s="233">
        <v>85.13</v>
      </c>
    </row>
    <row r="260" spans="1:8" x14ac:dyDescent="0.25">
      <c r="A260" s="175" t="s">
        <v>1321</v>
      </c>
      <c r="B260" s="205" t="s">
        <v>1322</v>
      </c>
      <c r="C260" s="205" t="s">
        <v>1320</v>
      </c>
      <c r="D260" s="205" t="s">
        <v>691</v>
      </c>
      <c r="E260" s="205" t="s">
        <v>1188</v>
      </c>
      <c r="F260" s="205" t="s">
        <v>692</v>
      </c>
      <c r="G260" s="205">
        <v>4</v>
      </c>
      <c r="H260" s="233">
        <v>85.13</v>
      </c>
    </row>
    <row r="261" spans="1:8" x14ac:dyDescent="0.25">
      <c r="A261" s="175" t="s">
        <v>1323</v>
      </c>
      <c r="B261" s="205" t="s">
        <v>1324</v>
      </c>
      <c r="C261" s="205" t="s">
        <v>1320</v>
      </c>
      <c r="D261" s="205" t="s">
        <v>691</v>
      </c>
      <c r="E261" s="205" t="s">
        <v>1188</v>
      </c>
      <c r="F261" s="205" t="s">
        <v>692</v>
      </c>
      <c r="G261" s="205">
        <v>4</v>
      </c>
      <c r="H261" s="233">
        <v>85.13</v>
      </c>
    </row>
    <row r="262" spans="1:8" x14ac:dyDescent="0.25">
      <c r="A262" s="175" t="s">
        <v>1325</v>
      </c>
      <c r="B262" s="205" t="s">
        <v>1326</v>
      </c>
      <c r="C262" s="205" t="s">
        <v>1320</v>
      </c>
      <c r="D262" s="205" t="s">
        <v>691</v>
      </c>
      <c r="E262" s="205" t="s">
        <v>1188</v>
      </c>
      <c r="F262" s="205" t="s">
        <v>692</v>
      </c>
      <c r="G262" s="205">
        <v>4</v>
      </c>
      <c r="H262" s="233">
        <v>85.13</v>
      </c>
    </row>
    <row r="263" spans="1:8" x14ac:dyDescent="0.25">
      <c r="A263" s="175" t="s">
        <v>1327</v>
      </c>
      <c r="B263" s="205" t="s">
        <v>1328</v>
      </c>
      <c r="C263" s="205" t="s">
        <v>1320</v>
      </c>
      <c r="D263" s="205" t="s">
        <v>691</v>
      </c>
      <c r="E263" s="205" t="s">
        <v>1188</v>
      </c>
      <c r="F263" s="205" t="s">
        <v>692</v>
      </c>
      <c r="G263" s="205">
        <v>4</v>
      </c>
      <c r="H263" s="233">
        <v>85.13</v>
      </c>
    </row>
    <row r="264" spans="1:8" x14ac:dyDescent="0.25">
      <c r="A264" s="175" t="s">
        <v>1329</v>
      </c>
      <c r="B264" s="205" t="s">
        <v>1330</v>
      </c>
      <c r="C264" s="205" t="s">
        <v>1320</v>
      </c>
      <c r="D264" s="205" t="s">
        <v>691</v>
      </c>
      <c r="E264" s="205" t="s">
        <v>1188</v>
      </c>
      <c r="F264" s="205" t="s">
        <v>692</v>
      </c>
      <c r="G264" s="205">
        <v>4</v>
      </c>
      <c r="H264" s="233">
        <v>85.13</v>
      </c>
    </row>
    <row r="265" spans="1:8" x14ac:dyDescent="0.25">
      <c r="A265" s="175" t="s">
        <v>1331</v>
      </c>
      <c r="B265" s="205" t="s">
        <v>1332</v>
      </c>
      <c r="C265" s="205" t="s">
        <v>1320</v>
      </c>
      <c r="D265" s="205" t="s">
        <v>691</v>
      </c>
      <c r="E265" s="205" t="s">
        <v>1188</v>
      </c>
      <c r="F265" s="205" t="s">
        <v>692</v>
      </c>
      <c r="G265" s="205">
        <v>4</v>
      </c>
      <c r="H265" s="233">
        <v>85.13</v>
      </c>
    </row>
    <row r="266" spans="1:8" x14ac:dyDescent="0.25">
      <c r="A266" s="175" t="s">
        <v>1333</v>
      </c>
      <c r="B266" s="205" t="s">
        <v>1334</v>
      </c>
      <c r="C266" s="205" t="s">
        <v>1335</v>
      </c>
      <c r="D266" s="205" t="s">
        <v>676</v>
      </c>
      <c r="E266" s="205" t="s">
        <v>633</v>
      </c>
      <c r="F266" s="205" t="s">
        <v>692</v>
      </c>
      <c r="G266" s="205">
        <v>5</v>
      </c>
      <c r="H266" s="233">
        <v>127.69</v>
      </c>
    </row>
    <row r="267" spans="1:8" x14ac:dyDescent="0.25">
      <c r="A267" s="175" t="s">
        <v>1336</v>
      </c>
      <c r="B267" s="205" t="s">
        <v>1337</v>
      </c>
      <c r="C267" s="205" t="s">
        <v>1338</v>
      </c>
      <c r="D267" s="205" t="s">
        <v>691</v>
      </c>
      <c r="E267" s="205" t="s">
        <v>633</v>
      </c>
      <c r="F267" s="205" t="s">
        <v>677</v>
      </c>
      <c r="G267" s="205">
        <v>4</v>
      </c>
      <c r="H267" s="233">
        <v>85.13</v>
      </c>
    </row>
    <row r="268" spans="1:8" x14ac:dyDescent="0.25">
      <c r="A268" s="175" t="s">
        <v>1339</v>
      </c>
      <c r="B268" s="205" t="s">
        <v>1340</v>
      </c>
      <c r="C268" s="205" t="s">
        <v>1341</v>
      </c>
      <c r="D268" s="205" t="s">
        <v>691</v>
      </c>
      <c r="E268" s="205" t="s">
        <v>633</v>
      </c>
      <c r="F268" s="205" t="s">
        <v>692</v>
      </c>
      <c r="G268" s="205">
        <v>4</v>
      </c>
      <c r="H268" s="233">
        <v>85.13</v>
      </c>
    </row>
    <row r="269" spans="1:8" x14ac:dyDescent="0.25">
      <c r="A269" s="175" t="s">
        <v>1342</v>
      </c>
      <c r="B269" s="205" t="s">
        <v>1343</v>
      </c>
      <c r="C269" s="205" t="s">
        <v>1344</v>
      </c>
      <c r="D269" s="205" t="s">
        <v>691</v>
      </c>
      <c r="E269" s="205" t="s">
        <v>633</v>
      </c>
      <c r="F269" s="205" t="s">
        <v>692</v>
      </c>
      <c r="G269" s="205">
        <v>4</v>
      </c>
      <c r="H269" s="233">
        <v>85.13</v>
      </c>
    </row>
    <row r="270" spans="1:8" x14ac:dyDescent="0.25">
      <c r="A270" s="175" t="s">
        <v>1345</v>
      </c>
      <c r="B270" s="205" t="s">
        <v>1346</v>
      </c>
      <c r="C270" s="205" t="s">
        <v>1347</v>
      </c>
      <c r="D270" s="205" t="s">
        <v>691</v>
      </c>
      <c r="E270" s="205" t="s">
        <v>633</v>
      </c>
      <c r="F270" s="205" t="s">
        <v>692</v>
      </c>
      <c r="G270" s="205">
        <v>4</v>
      </c>
      <c r="H270" s="233">
        <v>85.13</v>
      </c>
    </row>
    <row r="271" spans="1:8" x14ac:dyDescent="0.25">
      <c r="A271" s="175" t="s">
        <v>1348</v>
      </c>
      <c r="B271" s="205" t="s">
        <v>1349</v>
      </c>
      <c r="C271" s="205" t="s">
        <v>1347</v>
      </c>
      <c r="D271" s="205" t="s">
        <v>676</v>
      </c>
      <c r="E271" s="205" t="s">
        <v>633</v>
      </c>
      <c r="F271" s="205" t="s">
        <v>692</v>
      </c>
      <c r="G271" s="205">
        <v>5</v>
      </c>
      <c r="H271" s="233">
        <v>127.69</v>
      </c>
    </row>
    <row r="272" spans="1:8" x14ac:dyDescent="0.25">
      <c r="A272" s="175" t="s">
        <v>1350</v>
      </c>
      <c r="B272" s="205" t="s">
        <v>1351</v>
      </c>
      <c r="C272" s="205" t="s">
        <v>1256</v>
      </c>
      <c r="D272" s="205" t="s">
        <v>632</v>
      </c>
      <c r="E272" s="205" t="s">
        <v>633</v>
      </c>
      <c r="F272" s="205" t="s">
        <v>692</v>
      </c>
      <c r="G272" s="205">
        <v>7</v>
      </c>
      <c r="H272" s="233">
        <v>191.54</v>
      </c>
    </row>
    <row r="273" spans="1:8" x14ac:dyDescent="0.25">
      <c r="A273" s="175" t="s">
        <v>1352</v>
      </c>
      <c r="B273" s="205" t="s">
        <v>1353</v>
      </c>
      <c r="C273" s="205" t="s">
        <v>1354</v>
      </c>
      <c r="D273" s="205" t="s">
        <v>684</v>
      </c>
      <c r="E273" s="205" t="s">
        <v>633</v>
      </c>
      <c r="F273" s="205" t="s">
        <v>634</v>
      </c>
      <c r="G273" s="205">
        <v>3</v>
      </c>
      <c r="H273" s="233">
        <v>53.2</v>
      </c>
    </row>
    <row r="274" spans="1:8" x14ac:dyDescent="0.25">
      <c r="A274" s="175" t="s">
        <v>1355</v>
      </c>
      <c r="B274" s="205" t="s">
        <v>1356</v>
      </c>
      <c r="C274" s="205" t="s">
        <v>1357</v>
      </c>
      <c r="D274" s="205" t="s">
        <v>676</v>
      </c>
      <c r="E274" s="205" t="s">
        <v>1272</v>
      </c>
      <c r="F274" s="205" t="s">
        <v>634</v>
      </c>
      <c r="G274" s="205">
        <v>5</v>
      </c>
      <c r="H274" s="233">
        <v>127.69</v>
      </c>
    </row>
    <row r="275" spans="1:8" x14ac:dyDescent="0.25">
      <c r="A275" s="175" t="s">
        <v>1358</v>
      </c>
      <c r="B275" s="205" t="s">
        <v>1359</v>
      </c>
      <c r="C275" s="205" t="s">
        <v>1360</v>
      </c>
      <c r="D275" s="205" t="s">
        <v>632</v>
      </c>
      <c r="E275" s="205" t="s">
        <v>633</v>
      </c>
      <c r="F275" s="205" t="s">
        <v>634</v>
      </c>
      <c r="G275" s="205">
        <v>7</v>
      </c>
      <c r="H275" s="233">
        <v>191.54</v>
      </c>
    </row>
    <row r="276" spans="1:8" x14ac:dyDescent="0.25">
      <c r="A276" s="175" t="s">
        <v>1361</v>
      </c>
      <c r="B276" s="205" t="s">
        <v>1362</v>
      </c>
      <c r="C276" s="205" t="s">
        <v>1363</v>
      </c>
      <c r="D276" s="205" t="s">
        <v>676</v>
      </c>
      <c r="E276" s="205" t="s">
        <v>633</v>
      </c>
      <c r="F276" s="205" t="s">
        <v>692</v>
      </c>
      <c r="G276" s="205">
        <v>5</v>
      </c>
      <c r="H276" s="233">
        <v>127.69</v>
      </c>
    </row>
    <row r="277" spans="1:8" x14ac:dyDescent="0.25">
      <c r="A277" s="175" t="s">
        <v>1364</v>
      </c>
      <c r="B277" s="205" t="s">
        <v>1365</v>
      </c>
      <c r="C277" s="205" t="s">
        <v>1366</v>
      </c>
      <c r="D277" s="205" t="s">
        <v>691</v>
      </c>
      <c r="E277" s="205" t="s">
        <v>633</v>
      </c>
      <c r="F277" s="205" t="s">
        <v>692</v>
      </c>
      <c r="G277" s="205">
        <v>4</v>
      </c>
      <c r="H277" s="233">
        <v>85.13</v>
      </c>
    </row>
    <row r="278" spans="1:8" x14ac:dyDescent="0.25">
      <c r="A278" s="175" t="s">
        <v>1367</v>
      </c>
      <c r="B278" s="205" t="s">
        <v>1368</v>
      </c>
      <c r="C278" s="205" t="s">
        <v>1369</v>
      </c>
      <c r="D278" s="205" t="s">
        <v>676</v>
      </c>
      <c r="E278" s="205" t="s">
        <v>648</v>
      </c>
      <c r="F278" s="205" t="s">
        <v>634</v>
      </c>
      <c r="G278" s="205">
        <v>5</v>
      </c>
      <c r="H278" s="233">
        <v>127.69</v>
      </c>
    </row>
    <row r="279" spans="1:8" x14ac:dyDescent="0.25">
      <c r="A279" s="175" t="s">
        <v>1370</v>
      </c>
      <c r="B279" s="205" t="s">
        <v>1371</v>
      </c>
      <c r="C279" s="205" t="s">
        <v>1372</v>
      </c>
      <c r="D279" s="205" t="s">
        <v>632</v>
      </c>
      <c r="E279" s="205" t="s">
        <v>633</v>
      </c>
      <c r="F279" s="205" t="s">
        <v>634</v>
      </c>
      <c r="G279" s="205">
        <v>7</v>
      </c>
      <c r="H279" s="233">
        <v>191.54</v>
      </c>
    </row>
    <row r="280" spans="1:8" x14ac:dyDescent="0.25">
      <c r="A280" s="175" t="s">
        <v>1373</v>
      </c>
      <c r="B280" s="205" t="s">
        <v>1374</v>
      </c>
      <c r="C280" s="205" t="s">
        <v>1375</v>
      </c>
      <c r="D280" s="205" t="s">
        <v>632</v>
      </c>
      <c r="E280" s="205" t="s">
        <v>633</v>
      </c>
      <c r="F280" s="205" t="s">
        <v>677</v>
      </c>
      <c r="G280" s="205">
        <v>7</v>
      </c>
      <c r="H280" s="233">
        <v>191.54</v>
      </c>
    </row>
    <row r="281" spans="1:8" x14ac:dyDescent="0.25">
      <c r="A281" s="175" t="s">
        <v>1376</v>
      </c>
      <c r="B281" s="205" t="s">
        <v>1377</v>
      </c>
      <c r="C281" s="205" t="s">
        <v>1378</v>
      </c>
      <c r="D281" s="205" t="s">
        <v>676</v>
      </c>
      <c r="E281" s="205" t="s">
        <v>648</v>
      </c>
      <c r="F281" s="205" t="s">
        <v>634</v>
      </c>
      <c r="G281" s="205">
        <v>5</v>
      </c>
      <c r="H281" s="233">
        <v>127.69</v>
      </c>
    </row>
    <row r="282" spans="1:8" x14ac:dyDescent="0.25">
      <c r="A282" s="175" t="s">
        <v>1379</v>
      </c>
      <c r="B282" s="205" t="s">
        <v>1380</v>
      </c>
      <c r="C282" s="205" t="s">
        <v>1381</v>
      </c>
      <c r="D282" s="205" t="s">
        <v>684</v>
      </c>
      <c r="E282" s="205" t="s">
        <v>633</v>
      </c>
      <c r="F282" s="205" t="s">
        <v>634</v>
      </c>
      <c r="G282" s="205">
        <v>3</v>
      </c>
      <c r="H282" s="233">
        <v>53.2</v>
      </c>
    </row>
    <row r="283" spans="1:8" x14ac:dyDescent="0.25">
      <c r="A283" s="175" t="s">
        <v>1382</v>
      </c>
      <c r="B283" s="205" t="s">
        <v>1383</v>
      </c>
      <c r="C283" s="205" t="s">
        <v>1384</v>
      </c>
      <c r="D283" s="205" t="s">
        <v>632</v>
      </c>
      <c r="E283" s="205" t="s">
        <v>633</v>
      </c>
      <c r="F283" s="205" t="s">
        <v>634</v>
      </c>
      <c r="G283" s="205">
        <v>7</v>
      </c>
      <c r="H283" s="233">
        <v>191.54</v>
      </c>
    </row>
    <row r="284" spans="1:8" x14ac:dyDescent="0.25">
      <c r="A284" s="175" t="s">
        <v>1385</v>
      </c>
      <c r="B284" s="205" t="s">
        <v>1386</v>
      </c>
      <c r="C284" s="205" t="s">
        <v>1387</v>
      </c>
      <c r="D284" s="205" t="s">
        <v>676</v>
      </c>
      <c r="E284" s="205" t="s">
        <v>1188</v>
      </c>
      <c r="F284" s="205" t="s">
        <v>634</v>
      </c>
      <c r="G284" s="205">
        <v>5</v>
      </c>
      <c r="H284" s="233">
        <v>127.69</v>
      </c>
    </row>
    <row r="285" spans="1:8" x14ac:dyDescent="0.25">
      <c r="A285" s="175" t="s">
        <v>1388</v>
      </c>
      <c r="B285" s="205" t="s">
        <v>1389</v>
      </c>
      <c r="C285" s="205" t="s">
        <v>1390</v>
      </c>
      <c r="D285" s="205" t="s">
        <v>632</v>
      </c>
      <c r="E285" s="205" t="s">
        <v>633</v>
      </c>
      <c r="F285" s="205" t="s">
        <v>677</v>
      </c>
      <c r="G285" s="205">
        <v>7</v>
      </c>
      <c r="H285" s="233">
        <v>191.54</v>
      </c>
    </row>
    <row r="286" spans="1:8" x14ac:dyDescent="0.25">
      <c r="A286" s="175" t="s">
        <v>1391</v>
      </c>
      <c r="B286" s="205" t="s">
        <v>1392</v>
      </c>
      <c r="C286" s="205" t="s">
        <v>1390</v>
      </c>
      <c r="D286" s="205" t="s">
        <v>632</v>
      </c>
      <c r="E286" s="205" t="s">
        <v>633</v>
      </c>
      <c r="F286" s="205" t="s">
        <v>677</v>
      </c>
      <c r="G286" s="205">
        <v>7</v>
      </c>
      <c r="H286" s="233">
        <v>191.54</v>
      </c>
    </row>
    <row r="287" spans="1:8" x14ac:dyDescent="0.25">
      <c r="A287" s="175" t="s">
        <v>1393</v>
      </c>
      <c r="B287" s="205" t="s">
        <v>1394</v>
      </c>
      <c r="C287" s="205" t="s">
        <v>1390</v>
      </c>
      <c r="D287" s="205" t="s">
        <v>632</v>
      </c>
      <c r="E287" s="205" t="s">
        <v>633</v>
      </c>
      <c r="F287" s="205" t="s">
        <v>677</v>
      </c>
      <c r="G287" s="205">
        <v>7</v>
      </c>
      <c r="H287" s="233">
        <v>191.54</v>
      </c>
    </row>
    <row r="288" spans="1:8" x14ac:dyDescent="0.25">
      <c r="A288" s="175" t="s">
        <v>1395</v>
      </c>
      <c r="B288" s="205" t="s">
        <v>1396</v>
      </c>
      <c r="C288" s="205" t="s">
        <v>1397</v>
      </c>
      <c r="D288" s="205" t="s">
        <v>632</v>
      </c>
      <c r="E288" s="205" t="s">
        <v>633</v>
      </c>
      <c r="F288" s="205" t="s">
        <v>692</v>
      </c>
      <c r="G288" s="205">
        <v>7</v>
      </c>
      <c r="H288" s="233">
        <v>191.54</v>
      </c>
    </row>
    <row r="289" spans="1:8" x14ac:dyDescent="0.25">
      <c r="A289" s="175" t="s">
        <v>1398</v>
      </c>
      <c r="B289" s="205" t="s">
        <v>1399</v>
      </c>
      <c r="C289" s="205" t="s">
        <v>1397</v>
      </c>
      <c r="D289" s="205" t="s">
        <v>632</v>
      </c>
      <c r="E289" s="205" t="s">
        <v>633</v>
      </c>
      <c r="F289" s="205" t="s">
        <v>692</v>
      </c>
      <c r="G289" s="205">
        <v>7</v>
      </c>
      <c r="H289" s="233">
        <v>191.54</v>
      </c>
    </row>
    <row r="290" spans="1:8" x14ac:dyDescent="0.25">
      <c r="A290" s="175" t="s">
        <v>1400</v>
      </c>
      <c r="B290" s="205" t="s">
        <v>1401</v>
      </c>
      <c r="C290" s="205" t="s">
        <v>1397</v>
      </c>
      <c r="D290" s="205" t="s">
        <v>632</v>
      </c>
      <c r="E290" s="205" t="s">
        <v>633</v>
      </c>
      <c r="F290" s="205" t="s">
        <v>692</v>
      </c>
      <c r="G290" s="205">
        <v>7</v>
      </c>
      <c r="H290" s="233">
        <v>191.54</v>
      </c>
    </row>
    <row r="291" spans="1:8" x14ac:dyDescent="0.25">
      <c r="A291" s="175" t="s">
        <v>1402</v>
      </c>
      <c r="B291" s="205" t="s">
        <v>1403</v>
      </c>
      <c r="C291" s="205" t="s">
        <v>1404</v>
      </c>
      <c r="D291" s="205" t="s">
        <v>632</v>
      </c>
      <c r="E291" s="205" t="s">
        <v>633</v>
      </c>
      <c r="F291" s="205" t="s">
        <v>692</v>
      </c>
      <c r="G291" s="205">
        <v>7</v>
      </c>
      <c r="H291" s="233">
        <v>191.54</v>
      </c>
    </row>
    <row r="292" spans="1:8" x14ac:dyDescent="0.25">
      <c r="A292" s="175" t="s">
        <v>1405</v>
      </c>
      <c r="B292" s="205" t="s">
        <v>1406</v>
      </c>
      <c r="C292" s="205" t="s">
        <v>1407</v>
      </c>
      <c r="D292" s="205" t="s">
        <v>632</v>
      </c>
      <c r="E292" s="205" t="s">
        <v>633</v>
      </c>
      <c r="F292" s="205" t="s">
        <v>692</v>
      </c>
      <c r="G292" s="205">
        <v>7</v>
      </c>
      <c r="H292" s="233">
        <v>191.54</v>
      </c>
    </row>
    <row r="293" spans="1:8" x14ac:dyDescent="0.25">
      <c r="A293" s="175" t="s">
        <v>1408</v>
      </c>
      <c r="B293" s="205" t="s">
        <v>1409</v>
      </c>
      <c r="C293" s="205" t="s">
        <v>1410</v>
      </c>
      <c r="D293" s="205" t="s">
        <v>632</v>
      </c>
      <c r="E293" s="205" t="s">
        <v>633</v>
      </c>
      <c r="F293" s="205" t="s">
        <v>692</v>
      </c>
      <c r="G293" s="205">
        <v>7</v>
      </c>
      <c r="H293" s="233">
        <v>191.54</v>
      </c>
    </row>
    <row r="294" spans="1:8" x14ac:dyDescent="0.25">
      <c r="A294" s="175" t="s">
        <v>1411</v>
      </c>
      <c r="B294" s="205" t="s">
        <v>1412</v>
      </c>
      <c r="C294" s="205" t="s">
        <v>1413</v>
      </c>
      <c r="D294" s="205" t="s">
        <v>691</v>
      </c>
      <c r="E294" s="205" t="s">
        <v>633</v>
      </c>
      <c r="F294" s="205" t="s">
        <v>692</v>
      </c>
      <c r="G294" s="205">
        <v>4</v>
      </c>
      <c r="H294" s="233">
        <v>85.13</v>
      </c>
    </row>
    <row r="295" spans="1:8" x14ac:dyDescent="0.25">
      <c r="A295" s="175" t="s">
        <v>1414</v>
      </c>
      <c r="B295" s="205" t="s">
        <v>1415</v>
      </c>
      <c r="C295" s="205" t="s">
        <v>1416</v>
      </c>
      <c r="D295" s="205" t="s">
        <v>691</v>
      </c>
      <c r="E295" s="205" t="s">
        <v>633</v>
      </c>
      <c r="F295" s="205" t="s">
        <v>692</v>
      </c>
      <c r="G295" s="205">
        <v>4</v>
      </c>
      <c r="H295" s="233">
        <v>85.13</v>
      </c>
    </row>
    <row r="296" spans="1:8" x14ac:dyDescent="0.25">
      <c r="A296" s="175" t="s">
        <v>1417</v>
      </c>
      <c r="B296" s="205" t="s">
        <v>1418</v>
      </c>
      <c r="C296" s="205" t="s">
        <v>1419</v>
      </c>
      <c r="D296" s="205" t="s">
        <v>691</v>
      </c>
      <c r="E296" s="205" t="s">
        <v>633</v>
      </c>
      <c r="F296" s="205" t="s">
        <v>692</v>
      </c>
      <c r="G296" s="205">
        <v>4</v>
      </c>
      <c r="H296" s="233">
        <v>85.13</v>
      </c>
    </row>
    <row r="297" spans="1:8" x14ac:dyDescent="0.25">
      <c r="A297" s="175" t="s">
        <v>1420</v>
      </c>
      <c r="B297" s="205" t="s">
        <v>1421</v>
      </c>
      <c r="C297" s="205" t="s">
        <v>1422</v>
      </c>
      <c r="D297" s="205" t="s">
        <v>691</v>
      </c>
      <c r="E297" s="205" t="s">
        <v>648</v>
      </c>
      <c r="F297" s="205" t="s">
        <v>692</v>
      </c>
      <c r="G297" s="205">
        <v>4</v>
      </c>
      <c r="H297" s="233">
        <v>85.13</v>
      </c>
    </row>
    <row r="298" spans="1:8" x14ac:dyDescent="0.25">
      <c r="A298" s="175" t="s">
        <v>1423</v>
      </c>
      <c r="B298" s="205" t="s">
        <v>1424</v>
      </c>
      <c r="C298" s="205" t="s">
        <v>1425</v>
      </c>
      <c r="D298" s="205" t="s">
        <v>691</v>
      </c>
      <c r="E298" s="205" t="s">
        <v>648</v>
      </c>
      <c r="F298" s="205" t="s">
        <v>692</v>
      </c>
      <c r="G298" s="205">
        <v>4</v>
      </c>
      <c r="H298" s="233">
        <v>85.13</v>
      </c>
    </row>
    <row r="299" spans="1:8" x14ac:dyDescent="0.25">
      <c r="A299" s="175" t="s">
        <v>1426</v>
      </c>
      <c r="B299" s="205" t="s">
        <v>1427</v>
      </c>
      <c r="C299" s="205" t="s">
        <v>1428</v>
      </c>
      <c r="D299" s="205" t="s">
        <v>691</v>
      </c>
      <c r="E299" s="205" t="s">
        <v>648</v>
      </c>
      <c r="F299" s="205" t="s">
        <v>692</v>
      </c>
      <c r="G299" s="205">
        <v>4</v>
      </c>
      <c r="H299" s="233">
        <v>85.13</v>
      </c>
    </row>
    <row r="300" spans="1:8" x14ac:dyDescent="0.25">
      <c r="A300" s="175" t="s">
        <v>1429</v>
      </c>
      <c r="B300" s="205" t="s">
        <v>1430</v>
      </c>
      <c r="C300" s="205" t="s">
        <v>1431</v>
      </c>
      <c r="D300" s="205" t="s">
        <v>676</v>
      </c>
      <c r="E300" s="205" t="s">
        <v>1188</v>
      </c>
      <c r="F300" s="205" t="s">
        <v>692</v>
      </c>
      <c r="G300" s="205">
        <v>5</v>
      </c>
      <c r="H300" s="233">
        <v>127.69</v>
      </c>
    </row>
    <row r="301" spans="1:8" x14ac:dyDescent="0.25">
      <c r="A301" s="175" t="s">
        <v>1432</v>
      </c>
      <c r="B301" s="205" t="s">
        <v>1433</v>
      </c>
      <c r="C301" s="205" t="s">
        <v>1434</v>
      </c>
      <c r="D301" s="205" t="s">
        <v>632</v>
      </c>
      <c r="E301" s="205" t="s">
        <v>1188</v>
      </c>
      <c r="F301" s="205" t="s">
        <v>692</v>
      </c>
      <c r="G301" s="205">
        <v>7</v>
      </c>
      <c r="H301" s="233">
        <v>191.54</v>
      </c>
    </row>
    <row r="302" spans="1:8" x14ac:dyDescent="0.25">
      <c r="A302" s="175" t="s">
        <v>1435</v>
      </c>
      <c r="B302" s="205" t="s">
        <v>1436</v>
      </c>
      <c r="C302" s="205" t="s">
        <v>1434</v>
      </c>
      <c r="D302" s="205" t="s">
        <v>632</v>
      </c>
      <c r="E302" s="205" t="s">
        <v>702</v>
      </c>
      <c r="F302" s="205" t="s">
        <v>692</v>
      </c>
      <c r="G302" s="205">
        <v>7</v>
      </c>
      <c r="H302" s="233">
        <v>383.07</v>
      </c>
    </row>
    <row r="303" spans="1:8" x14ac:dyDescent="0.25">
      <c r="A303" s="175" t="s">
        <v>1437</v>
      </c>
      <c r="B303" s="205" t="s">
        <v>1438</v>
      </c>
      <c r="C303" s="205" t="s">
        <v>1434</v>
      </c>
      <c r="D303" s="205" t="s">
        <v>632</v>
      </c>
      <c r="E303" s="205" t="s">
        <v>702</v>
      </c>
      <c r="F303" s="205" t="s">
        <v>692</v>
      </c>
      <c r="G303" s="205">
        <v>7</v>
      </c>
      <c r="H303" s="233">
        <v>574.62</v>
      </c>
    </row>
    <row r="304" spans="1:8" x14ac:dyDescent="0.25">
      <c r="A304" s="175" t="s">
        <v>1439</v>
      </c>
      <c r="B304" s="205" t="s">
        <v>1440</v>
      </c>
      <c r="C304" s="205" t="s">
        <v>1434</v>
      </c>
      <c r="D304" s="205" t="s">
        <v>632</v>
      </c>
      <c r="E304" s="205" t="s">
        <v>702</v>
      </c>
      <c r="F304" s="205" t="s">
        <v>692</v>
      </c>
      <c r="G304" s="205">
        <v>7</v>
      </c>
      <c r="H304" s="233">
        <v>766.15</v>
      </c>
    </row>
    <row r="305" spans="1:8" x14ac:dyDescent="0.25">
      <c r="A305" s="175" t="s">
        <v>1441</v>
      </c>
      <c r="B305" s="205" t="s">
        <v>1442</v>
      </c>
      <c r="C305" s="205" t="s">
        <v>1434</v>
      </c>
      <c r="D305" s="205" t="s">
        <v>632</v>
      </c>
      <c r="E305" s="205" t="s">
        <v>702</v>
      </c>
      <c r="F305" s="205" t="s">
        <v>692</v>
      </c>
      <c r="G305" s="205">
        <v>7</v>
      </c>
      <c r="H305" s="233">
        <v>957.7</v>
      </c>
    </row>
    <row r="306" spans="1:8" x14ac:dyDescent="0.25">
      <c r="A306" s="175" t="s">
        <v>1443</v>
      </c>
      <c r="B306" s="205" t="s">
        <v>1444</v>
      </c>
      <c r="C306" s="205" t="s">
        <v>1445</v>
      </c>
      <c r="D306" s="205" t="s">
        <v>691</v>
      </c>
      <c r="E306" s="205" t="s">
        <v>1188</v>
      </c>
      <c r="F306" s="205" t="s">
        <v>692</v>
      </c>
      <c r="G306" s="205">
        <v>4</v>
      </c>
      <c r="H306" s="233">
        <v>85.13</v>
      </c>
    </row>
    <row r="307" spans="1:8" x14ac:dyDescent="0.25">
      <c r="A307" s="175" t="s">
        <v>1446</v>
      </c>
      <c r="B307" s="205" t="s">
        <v>1447</v>
      </c>
      <c r="C307" s="205" t="s">
        <v>1448</v>
      </c>
      <c r="D307" s="205" t="s">
        <v>676</v>
      </c>
      <c r="E307" s="205" t="s">
        <v>633</v>
      </c>
      <c r="F307" s="205" t="s">
        <v>634</v>
      </c>
      <c r="G307" s="205">
        <v>5</v>
      </c>
      <c r="H307" s="233">
        <v>127.69</v>
      </c>
    </row>
    <row r="308" spans="1:8" x14ac:dyDescent="0.25">
      <c r="A308" s="175" t="s">
        <v>1449</v>
      </c>
      <c r="B308" s="205" t="s">
        <v>1450</v>
      </c>
      <c r="C308" s="205" t="s">
        <v>1451</v>
      </c>
      <c r="D308" s="205" t="s">
        <v>691</v>
      </c>
      <c r="E308" s="205" t="s">
        <v>633</v>
      </c>
      <c r="F308" s="205" t="s">
        <v>692</v>
      </c>
      <c r="G308" s="205">
        <v>4</v>
      </c>
      <c r="H308" s="233">
        <v>85.13</v>
      </c>
    </row>
    <row r="309" spans="1:8" x14ac:dyDescent="0.25">
      <c r="A309" s="175" t="s">
        <v>1452</v>
      </c>
      <c r="B309" s="205" t="s">
        <v>1453</v>
      </c>
      <c r="C309" s="205" t="s">
        <v>1454</v>
      </c>
      <c r="D309" s="205" t="s">
        <v>691</v>
      </c>
      <c r="E309" s="205" t="s">
        <v>633</v>
      </c>
      <c r="F309" s="205" t="s">
        <v>692</v>
      </c>
      <c r="G309" s="205">
        <v>4</v>
      </c>
      <c r="H309" s="233">
        <v>85.13</v>
      </c>
    </row>
    <row r="310" spans="1:8" x14ac:dyDescent="0.25">
      <c r="A310" s="175" t="s">
        <v>1455</v>
      </c>
      <c r="B310" s="205" t="s">
        <v>1456</v>
      </c>
      <c r="C310" s="205" t="s">
        <v>1457</v>
      </c>
      <c r="D310" s="205" t="s">
        <v>691</v>
      </c>
      <c r="E310" s="205" t="s">
        <v>633</v>
      </c>
      <c r="F310" s="205" t="s">
        <v>692</v>
      </c>
      <c r="G310" s="205">
        <v>4</v>
      </c>
      <c r="H310" s="233">
        <v>85.13</v>
      </c>
    </row>
    <row r="311" spans="1:8" x14ac:dyDescent="0.25">
      <c r="A311" s="175" t="s">
        <v>1458</v>
      </c>
      <c r="B311" s="205" t="s">
        <v>1459</v>
      </c>
      <c r="C311" s="205" t="s">
        <v>1460</v>
      </c>
      <c r="D311" s="205" t="s">
        <v>691</v>
      </c>
      <c r="E311" s="205" t="s">
        <v>633</v>
      </c>
      <c r="F311" s="205" t="s">
        <v>692</v>
      </c>
      <c r="G311" s="205">
        <v>4</v>
      </c>
      <c r="H311" s="233">
        <v>85.13</v>
      </c>
    </row>
    <row r="312" spans="1:8" x14ac:dyDescent="0.25">
      <c r="A312" s="175" t="s">
        <v>1461</v>
      </c>
      <c r="B312" s="205" t="s">
        <v>1462</v>
      </c>
      <c r="C312" s="205" t="s">
        <v>1463</v>
      </c>
      <c r="D312" s="205" t="s">
        <v>691</v>
      </c>
      <c r="E312" s="205" t="s">
        <v>633</v>
      </c>
      <c r="F312" s="205" t="s">
        <v>692</v>
      </c>
      <c r="G312" s="205">
        <v>4</v>
      </c>
      <c r="H312" s="233">
        <v>85.13</v>
      </c>
    </row>
    <row r="313" spans="1:8" x14ac:dyDescent="0.25">
      <c r="A313" s="175" t="s">
        <v>1464</v>
      </c>
      <c r="B313" s="205" t="s">
        <v>1465</v>
      </c>
      <c r="C313" s="205" t="s">
        <v>1466</v>
      </c>
      <c r="D313" s="205" t="s">
        <v>691</v>
      </c>
      <c r="E313" s="205" t="s">
        <v>633</v>
      </c>
      <c r="F313" s="205" t="s">
        <v>692</v>
      </c>
      <c r="G313" s="205">
        <v>4</v>
      </c>
      <c r="H313" s="233">
        <v>85.13</v>
      </c>
    </row>
    <row r="314" spans="1:8" x14ac:dyDescent="0.25">
      <c r="A314" s="175" t="s">
        <v>1467</v>
      </c>
      <c r="B314" s="205" t="s">
        <v>1468</v>
      </c>
      <c r="C314" s="205" t="s">
        <v>1469</v>
      </c>
      <c r="D314" s="205" t="s">
        <v>691</v>
      </c>
      <c r="E314" s="205" t="s">
        <v>633</v>
      </c>
      <c r="F314" s="205" t="s">
        <v>634</v>
      </c>
      <c r="G314" s="205">
        <v>4</v>
      </c>
      <c r="H314" s="233">
        <v>85.13</v>
      </c>
    </row>
    <row r="315" spans="1:8" x14ac:dyDescent="0.25">
      <c r="A315" s="175" t="s">
        <v>1470</v>
      </c>
      <c r="B315" s="205" t="s">
        <v>1471</v>
      </c>
      <c r="C315" s="205" t="s">
        <v>1472</v>
      </c>
      <c r="D315" s="205" t="s">
        <v>691</v>
      </c>
      <c r="E315" s="205" t="s">
        <v>633</v>
      </c>
      <c r="F315" s="205" t="s">
        <v>692</v>
      </c>
      <c r="G315" s="205">
        <v>4</v>
      </c>
      <c r="H315" s="233">
        <v>85.13</v>
      </c>
    </row>
    <row r="316" spans="1:8" x14ac:dyDescent="0.25">
      <c r="A316" s="175" t="s">
        <v>1473</v>
      </c>
      <c r="B316" s="205" t="s">
        <v>1474</v>
      </c>
      <c r="C316" s="205" t="s">
        <v>1475</v>
      </c>
      <c r="D316" s="205" t="s">
        <v>691</v>
      </c>
      <c r="E316" s="205" t="s">
        <v>633</v>
      </c>
      <c r="F316" s="205" t="s">
        <v>692</v>
      </c>
      <c r="G316" s="205">
        <v>4</v>
      </c>
      <c r="H316" s="233">
        <v>85.13</v>
      </c>
    </row>
    <row r="317" spans="1:8" x14ac:dyDescent="0.25">
      <c r="A317" s="175" t="s">
        <v>1476</v>
      </c>
      <c r="B317" s="205" t="s">
        <v>1477</v>
      </c>
      <c r="C317" s="205" t="s">
        <v>1478</v>
      </c>
      <c r="D317" s="205" t="s">
        <v>691</v>
      </c>
      <c r="E317" s="205" t="s">
        <v>633</v>
      </c>
      <c r="F317" s="205" t="s">
        <v>692</v>
      </c>
      <c r="G317" s="205">
        <v>4</v>
      </c>
      <c r="H317" s="233">
        <v>85.13</v>
      </c>
    </row>
    <row r="318" spans="1:8" x14ac:dyDescent="0.25">
      <c r="A318" s="175" t="s">
        <v>1479</v>
      </c>
      <c r="B318" s="205" t="s">
        <v>1480</v>
      </c>
      <c r="C318" s="205" t="s">
        <v>1481</v>
      </c>
      <c r="D318" s="205" t="s">
        <v>691</v>
      </c>
      <c r="E318" s="205" t="s">
        <v>633</v>
      </c>
      <c r="F318" s="205" t="s">
        <v>634</v>
      </c>
      <c r="G318" s="205">
        <v>4</v>
      </c>
      <c r="H318" s="233">
        <v>85.13</v>
      </c>
    </row>
    <row r="319" spans="1:8" x14ac:dyDescent="0.25">
      <c r="A319" s="175" t="s">
        <v>1482</v>
      </c>
      <c r="B319" s="205" t="s">
        <v>1483</v>
      </c>
      <c r="C319" s="205" t="s">
        <v>1484</v>
      </c>
      <c r="D319" s="205" t="s">
        <v>691</v>
      </c>
      <c r="E319" s="205" t="s">
        <v>633</v>
      </c>
      <c r="F319" s="205" t="s">
        <v>634</v>
      </c>
      <c r="G319" s="205">
        <v>4</v>
      </c>
      <c r="H319" s="233">
        <v>85.13</v>
      </c>
    </row>
    <row r="320" spans="1:8" x14ac:dyDescent="0.25">
      <c r="A320" s="175" t="s">
        <v>1485</v>
      </c>
      <c r="B320" s="205" t="s">
        <v>1486</v>
      </c>
      <c r="C320" s="205" t="s">
        <v>1487</v>
      </c>
      <c r="D320" s="205" t="s">
        <v>691</v>
      </c>
      <c r="E320" s="205" t="s">
        <v>633</v>
      </c>
      <c r="F320" s="205" t="s">
        <v>634</v>
      </c>
      <c r="G320" s="205">
        <v>4</v>
      </c>
      <c r="H320" s="233">
        <v>85.13</v>
      </c>
    </row>
    <row r="321" spans="1:8" x14ac:dyDescent="0.25">
      <c r="A321" s="175" t="s">
        <v>1488</v>
      </c>
      <c r="B321" s="205" t="s">
        <v>1489</v>
      </c>
      <c r="C321" s="205" t="s">
        <v>1490</v>
      </c>
      <c r="D321" s="205" t="s">
        <v>691</v>
      </c>
      <c r="E321" s="205" t="s">
        <v>633</v>
      </c>
      <c r="F321" s="205" t="s">
        <v>634</v>
      </c>
      <c r="G321" s="205">
        <v>4</v>
      </c>
      <c r="H321" s="233">
        <v>85.13</v>
      </c>
    </row>
    <row r="322" spans="1:8" x14ac:dyDescent="0.25">
      <c r="A322" s="175" t="s">
        <v>1491</v>
      </c>
      <c r="B322" s="205" t="s">
        <v>1492</v>
      </c>
      <c r="C322" s="205" t="s">
        <v>1493</v>
      </c>
      <c r="D322" s="205" t="s">
        <v>691</v>
      </c>
      <c r="E322" s="205" t="s">
        <v>633</v>
      </c>
      <c r="F322" s="205" t="s">
        <v>677</v>
      </c>
      <c r="G322" s="205">
        <v>4</v>
      </c>
      <c r="H322" s="233">
        <v>85.13</v>
      </c>
    </row>
    <row r="323" spans="1:8" x14ac:dyDescent="0.25">
      <c r="A323" s="175" t="s">
        <v>1494</v>
      </c>
      <c r="B323" s="205" t="s">
        <v>1495</v>
      </c>
      <c r="C323" s="205" t="s">
        <v>1493</v>
      </c>
      <c r="D323" s="205" t="s">
        <v>691</v>
      </c>
      <c r="E323" s="205" t="s">
        <v>633</v>
      </c>
      <c r="F323" s="205" t="s">
        <v>677</v>
      </c>
      <c r="G323" s="205">
        <v>4</v>
      </c>
      <c r="H323" s="233">
        <v>85.13</v>
      </c>
    </row>
    <row r="324" spans="1:8" x14ac:dyDescent="0.25">
      <c r="A324" s="175" t="s">
        <v>1496</v>
      </c>
      <c r="B324" s="205" t="s">
        <v>1497</v>
      </c>
      <c r="C324" s="205" t="s">
        <v>1493</v>
      </c>
      <c r="D324" s="205" t="s">
        <v>691</v>
      </c>
      <c r="E324" s="205" t="s">
        <v>633</v>
      </c>
      <c r="F324" s="205" t="s">
        <v>677</v>
      </c>
      <c r="G324" s="205">
        <v>4</v>
      </c>
      <c r="H324" s="233">
        <v>85.13</v>
      </c>
    </row>
    <row r="325" spans="1:8" x14ac:dyDescent="0.25">
      <c r="A325" s="175" t="s">
        <v>1498</v>
      </c>
      <c r="B325" s="205" t="s">
        <v>1499</v>
      </c>
      <c r="C325" s="205" t="s">
        <v>1500</v>
      </c>
      <c r="D325" s="205" t="s">
        <v>632</v>
      </c>
      <c r="E325" s="205" t="s">
        <v>633</v>
      </c>
      <c r="F325" s="205" t="s">
        <v>692</v>
      </c>
      <c r="G325" s="205">
        <v>7</v>
      </c>
      <c r="H325" s="233">
        <v>191.54</v>
      </c>
    </row>
    <row r="326" spans="1:8" x14ac:dyDescent="0.25">
      <c r="A326" s="175" t="s">
        <v>1501</v>
      </c>
      <c r="B326" s="205" t="s">
        <v>1502</v>
      </c>
      <c r="C326" s="205" t="s">
        <v>1503</v>
      </c>
      <c r="D326" s="205" t="s">
        <v>684</v>
      </c>
      <c r="E326" s="205" t="s">
        <v>702</v>
      </c>
      <c r="F326" s="205" t="s">
        <v>692</v>
      </c>
      <c r="G326" s="205">
        <v>3</v>
      </c>
      <c r="H326" s="233">
        <v>26.6</v>
      </c>
    </row>
    <row r="327" spans="1:8" x14ac:dyDescent="0.25">
      <c r="A327" s="175" t="s">
        <v>1504</v>
      </c>
      <c r="B327" s="205" t="s">
        <v>1505</v>
      </c>
      <c r="C327" s="205" t="s">
        <v>1506</v>
      </c>
      <c r="D327" s="205" t="s">
        <v>684</v>
      </c>
      <c r="E327" s="205" t="s">
        <v>702</v>
      </c>
      <c r="F327" s="205" t="s">
        <v>692</v>
      </c>
      <c r="G327" s="205">
        <v>3</v>
      </c>
      <c r="H327" s="233">
        <v>26.6</v>
      </c>
    </row>
    <row r="328" spans="1:8" x14ac:dyDescent="0.25">
      <c r="A328" s="175" t="s">
        <v>1507</v>
      </c>
      <c r="B328" s="205" t="s">
        <v>1508</v>
      </c>
      <c r="C328" s="205" t="s">
        <v>1509</v>
      </c>
      <c r="D328" s="205" t="s">
        <v>684</v>
      </c>
      <c r="E328" s="205" t="s">
        <v>702</v>
      </c>
      <c r="F328" s="205" t="s">
        <v>692</v>
      </c>
      <c r="G328" s="205">
        <v>3</v>
      </c>
      <c r="H328" s="233">
        <v>26.6</v>
      </c>
    </row>
    <row r="329" spans="1:8" x14ac:dyDescent="0.25">
      <c r="A329" s="175" t="s">
        <v>1510</v>
      </c>
      <c r="B329" s="205" t="s">
        <v>1511</v>
      </c>
      <c r="C329" s="205" t="s">
        <v>1512</v>
      </c>
      <c r="D329" s="205" t="s">
        <v>684</v>
      </c>
      <c r="E329" s="205" t="s">
        <v>702</v>
      </c>
      <c r="F329" s="205" t="s">
        <v>692</v>
      </c>
      <c r="G329" s="205">
        <v>3</v>
      </c>
      <c r="H329" s="233">
        <v>26.6</v>
      </c>
    </row>
    <row r="330" spans="1:8" x14ac:dyDescent="0.25">
      <c r="A330" s="175" t="s">
        <v>1513</v>
      </c>
      <c r="B330" s="205" t="s">
        <v>1514</v>
      </c>
      <c r="C330" s="205" t="s">
        <v>1515</v>
      </c>
      <c r="D330" s="205" t="s">
        <v>684</v>
      </c>
      <c r="E330" s="205" t="s">
        <v>702</v>
      </c>
      <c r="F330" s="205" t="s">
        <v>692</v>
      </c>
      <c r="G330" s="205">
        <v>3</v>
      </c>
      <c r="H330" s="233">
        <v>26.6</v>
      </c>
    </row>
    <row r="331" spans="1:8" x14ac:dyDescent="0.25">
      <c r="A331" s="175" t="s">
        <v>1516</v>
      </c>
      <c r="B331" s="205" t="s">
        <v>1517</v>
      </c>
      <c r="C331" s="205" t="s">
        <v>1518</v>
      </c>
      <c r="D331" s="205" t="s">
        <v>684</v>
      </c>
      <c r="E331" s="205" t="s">
        <v>702</v>
      </c>
      <c r="F331" s="205" t="s">
        <v>692</v>
      </c>
      <c r="G331" s="205">
        <v>3</v>
      </c>
      <c r="H331" s="233">
        <v>26.6</v>
      </c>
    </row>
    <row r="332" spans="1:8" x14ac:dyDescent="0.25">
      <c r="A332" s="175" t="s">
        <v>1519</v>
      </c>
      <c r="B332" s="205" t="s">
        <v>1520</v>
      </c>
      <c r="C332" s="205" t="s">
        <v>1521</v>
      </c>
      <c r="D332" s="205" t="s">
        <v>691</v>
      </c>
      <c r="E332" s="205" t="s">
        <v>702</v>
      </c>
      <c r="F332" s="205" t="s">
        <v>692</v>
      </c>
      <c r="G332" s="205">
        <v>4</v>
      </c>
      <c r="H332" s="233">
        <v>85.13</v>
      </c>
    </row>
    <row r="333" spans="1:8" x14ac:dyDescent="0.25">
      <c r="A333" s="175" t="s">
        <v>1522</v>
      </c>
      <c r="B333" s="205" t="s">
        <v>1523</v>
      </c>
      <c r="C333" s="205" t="s">
        <v>1524</v>
      </c>
      <c r="D333" s="205" t="s">
        <v>632</v>
      </c>
      <c r="E333" s="205" t="s">
        <v>1188</v>
      </c>
      <c r="F333" s="205" t="s">
        <v>634</v>
      </c>
      <c r="G333" s="205">
        <v>0</v>
      </c>
      <c r="H333" s="233">
        <v>656.54</v>
      </c>
    </row>
    <row r="334" spans="1:8" x14ac:dyDescent="0.25">
      <c r="A334" s="175" t="s">
        <v>1525</v>
      </c>
      <c r="B334" s="205" t="s">
        <v>1526</v>
      </c>
      <c r="C334" s="205" t="s">
        <v>1527</v>
      </c>
      <c r="D334" s="205" t="s">
        <v>632</v>
      </c>
      <c r="E334" s="205" t="s">
        <v>1188</v>
      </c>
      <c r="F334" s="205" t="s">
        <v>634</v>
      </c>
      <c r="G334" s="205">
        <v>0</v>
      </c>
      <c r="H334" s="233">
        <v>656.54</v>
      </c>
    </row>
    <row r="335" spans="1:8" x14ac:dyDescent="0.25">
      <c r="A335" s="175" t="s">
        <v>1528</v>
      </c>
      <c r="B335" s="205" t="s">
        <v>1529</v>
      </c>
      <c r="C335" s="205" t="s">
        <v>1530</v>
      </c>
      <c r="D335" s="205" t="s">
        <v>632</v>
      </c>
      <c r="E335" s="205" t="s">
        <v>1188</v>
      </c>
      <c r="F335" s="205" t="s">
        <v>634</v>
      </c>
      <c r="G335" s="205">
        <v>0</v>
      </c>
      <c r="H335" s="233">
        <v>656.54</v>
      </c>
    </row>
    <row r="336" spans="1:8" x14ac:dyDescent="0.25">
      <c r="A336" s="175" t="s">
        <v>1531</v>
      </c>
      <c r="B336" s="205" t="s">
        <v>1532</v>
      </c>
      <c r="C336" s="205" t="s">
        <v>1533</v>
      </c>
      <c r="D336" s="205" t="s">
        <v>632</v>
      </c>
      <c r="E336" s="205" t="s">
        <v>1188</v>
      </c>
      <c r="F336" s="205" t="s">
        <v>634</v>
      </c>
      <c r="G336" s="205">
        <v>0</v>
      </c>
      <c r="H336" s="233">
        <v>656.54</v>
      </c>
    </row>
    <row r="337" spans="1:8" x14ac:dyDescent="0.25">
      <c r="A337" s="175" t="s">
        <v>1534</v>
      </c>
      <c r="B337" s="205" t="s">
        <v>1535</v>
      </c>
      <c r="C337" s="205" t="s">
        <v>1533</v>
      </c>
      <c r="D337" s="205" t="s">
        <v>632</v>
      </c>
      <c r="E337" s="205" t="s">
        <v>1188</v>
      </c>
      <c r="F337" s="205" t="s">
        <v>634</v>
      </c>
      <c r="G337" s="205">
        <v>0</v>
      </c>
      <c r="H337" s="233">
        <v>656.54</v>
      </c>
    </row>
    <row r="338" spans="1:8" x14ac:dyDescent="0.25">
      <c r="A338" s="175" t="s">
        <v>1536</v>
      </c>
      <c r="B338" s="205" t="s">
        <v>1537</v>
      </c>
      <c r="C338" s="205" t="s">
        <v>1533</v>
      </c>
      <c r="D338" s="205" t="s">
        <v>632</v>
      </c>
      <c r="E338" s="205" t="s">
        <v>1188</v>
      </c>
      <c r="F338" s="205" t="s">
        <v>634</v>
      </c>
      <c r="G338" s="205">
        <v>0</v>
      </c>
      <c r="H338" s="233">
        <v>656.54</v>
      </c>
    </row>
    <row r="339" spans="1:8" x14ac:dyDescent="0.25">
      <c r="A339" s="175" t="s">
        <v>1538</v>
      </c>
      <c r="B339" s="205" t="s">
        <v>1539</v>
      </c>
      <c r="C339" s="205" t="s">
        <v>1533</v>
      </c>
      <c r="D339" s="205" t="s">
        <v>632</v>
      </c>
      <c r="E339" s="205" t="s">
        <v>1188</v>
      </c>
      <c r="F339" s="205" t="s">
        <v>634</v>
      </c>
      <c r="G339" s="205">
        <v>0</v>
      </c>
      <c r="H339" s="233">
        <v>656.54</v>
      </c>
    </row>
    <row r="340" spans="1:8" x14ac:dyDescent="0.25">
      <c r="A340" s="175" t="s">
        <v>1540</v>
      </c>
      <c r="B340" s="205" t="s">
        <v>1541</v>
      </c>
      <c r="C340" s="205" t="s">
        <v>1533</v>
      </c>
      <c r="D340" s="205" t="s">
        <v>632</v>
      </c>
      <c r="E340" s="205" t="s">
        <v>1188</v>
      </c>
      <c r="F340" s="205" t="s">
        <v>634</v>
      </c>
      <c r="G340" s="205">
        <v>0</v>
      </c>
      <c r="H340" s="233">
        <v>656.54</v>
      </c>
    </row>
    <row r="341" spans="1:8" x14ac:dyDescent="0.25">
      <c r="A341" s="175" t="s">
        <v>1542</v>
      </c>
      <c r="B341" s="205" t="s">
        <v>1543</v>
      </c>
      <c r="C341" s="205" t="s">
        <v>1544</v>
      </c>
      <c r="D341" s="205" t="s">
        <v>632</v>
      </c>
      <c r="E341" s="205" t="s">
        <v>1188</v>
      </c>
      <c r="F341" s="205" t="s">
        <v>634</v>
      </c>
      <c r="G341" s="205">
        <v>0</v>
      </c>
      <c r="H341" s="233">
        <v>656.54</v>
      </c>
    </row>
    <row r="342" spans="1:8" x14ac:dyDescent="0.25">
      <c r="A342" s="175" t="s">
        <v>1545</v>
      </c>
      <c r="B342" s="205" t="s">
        <v>1546</v>
      </c>
      <c r="C342" s="205" t="s">
        <v>1547</v>
      </c>
      <c r="D342" s="205" t="s">
        <v>632</v>
      </c>
      <c r="E342" s="205" t="s">
        <v>1188</v>
      </c>
      <c r="F342" s="205" t="s">
        <v>634</v>
      </c>
      <c r="G342" s="205">
        <v>0</v>
      </c>
      <c r="H342" s="233">
        <v>328.27</v>
      </c>
    </row>
    <row r="343" spans="1:8" x14ac:dyDescent="0.25">
      <c r="A343" s="175" t="s">
        <v>1548</v>
      </c>
      <c r="B343" s="205" t="s">
        <v>1549</v>
      </c>
      <c r="C343" s="205" t="s">
        <v>1547</v>
      </c>
      <c r="D343" s="205" t="s">
        <v>632</v>
      </c>
      <c r="E343" s="205" t="s">
        <v>1188</v>
      </c>
      <c r="F343" s="205" t="s">
        <v>634</v>
      </c>
      <c r="G343" s="205">
        <v>0</v>
      </c>
      <c r="H343" s="233">
        <v>328.27</v>
      </c>
    </row>
    <row r="344" spans="1:8" x14ac:dyDescent="0.25">
      <c r="A344" s="175" t="s">
        <v>1550</v>
      </c>
      <c r="B344" s="205" t="s">
        <v>1551</v>
      </c>
      <c r="C344" s="205" t="s">
        <v>1547</v>
      </c>
      <c r="D344" s="205" t="s">
        <v>632</v>
      </c>
      <c r="E344" s="205" t="s">
        <v>1188</v>
      </c>
      <c r="F344" s="205" t="s">
        <v>634</v>
      </c>
      <c r="G344" s="205">
        <v>0</v>
      </c>
      <c r="H344" s="233">
        <v>328.27</v>
      </c>
    </row>
    <row r="345" spans="1:8" x14ac:dyDescent="0.25">
      <c r="A345" s="175" t="s">
        <v>1552</v>
      </c>
      <c r="B345" s="205" t="s">
        <v>1553</v>
      </c>
      <c r="C345" s="205" t="s">
        <v>1554</v>
      </c>
      <c r="D345" s="205" t="s">
        <v>632</v>
      </c>
      <c r="E345" s="205" t="s">
        <v>1188</v>
      </c>
      <c r="F345" s="205" t="s">
        <v>634</v>
      </c>
      <c r="G345" s="205">
        <v>0</v>
      </c>
      <c r="H345" s="233">
        <v>328.27</v>
      </c>
    </row>
    <row r="346" spans="1:8" x14ac:dyDescent="0.25">
      <c r="A346" s="175" t="s">
        <v>1555</v>
      </c>
      <c r="B346" s="205" t="s">
        <v>1556</v>
      </c>
      <c r="C346" s="205" t="s">
        <v>1554</v>
      </c>
      <c r="D346" s="205" t="s">
        <v>632</v>
      </c>
      <c r="E346" s="205" t="s">
        <v>1188</v>
      </c>
      <c r="F346" s="205" t="s">
        <v>634</v>
      </c>
      <c r="G346" s="205">
        <v>0</v>
      </c>
      <c r="H346" s="233">
        <v>328.27</v>
      </c>
    </row>
    <row r="347" spans="1:8" x14ac:dyDescent="0.25">
      <c r="A347" s="175" t="s">
        <v>1557</v>
      </c>
      <c r="B347" s="205" t="s">
        <v>1558</v>
      </c>
      <c r="C347" s="205" t="s">
        <v>1554</v>
      </c>
      <c r="D347" s="205" t="s">
        <v>632</v>
      </c>
      <c r="E347" s="205" t="s">
        <v>1188</v>
      </c>
      <c r="F347" s="205" t="s">
        <v>634</v>
      </c>
      <c r="G347" s="205">
        <v>0</v>
      </c>
      <c r="H347" s="233">
        <v>328.27</v>
      </c>
    </row>
    <row r="348" spans="1:8" x14ac:dyDescent="0.25">
      <c r="A348" s="175" t="s">
        <v>1559</v>
      </c>
      <c r="B348" s="205" t="s">
        <v>1560</v>
      </c>
      <c r="C348" s="205" t="s">
        <v>1561</v>
      </c>
      <c r="D348" s="205" t="s">
        <v>632</v>
      </c>
      <c r="E348" s="205" t="s">
        <v>1188</v>
      </c>
      <c r="F348" s="205" t="s">
        <v>634</v>
      </c>
      <c r="G348" s="205">
        <v>0</v>
      </c>
      <c r="H348" s="233">
        <v>328.27</v>
      </c>
    </row>
    <row r="349" spans="1:8" x14ac:dyDescent="0.25">
      <c r="A349" s="175" t="s">
        <v>1562</v>
      </c>
      <c r="B349" s="205" t="s">
        <v>1563</v>
      </c>
      <c r="C349" s="205" t="s">
        <v>1564</v>
      </c>
      <c r="D349" s="205" t="s">
        <v>632</v>
      </c>
      <c r="E349" s="205" t="s">
        <v>1188</v>
      </c>
      <c r="F349" s="205" t="s">
        <v>634</v>
      </c>
      <c r="G349" s="205">
        <v>0</v>
      </c>
      <c r="H349" s="233">
        <v>328.27</v>
      </c>
    </row>
    <row r="350" spans="1:8" x14ac:dyDescent="0.25">
      <c r="A350" s="175" t="s">
        <v>1565</v>
      </c>
      <c r="B350" s="205" t="s">
        <v>1566</v>
      </c>
      <c r="C350" s="205" t="s">
        <v>1564</v>
      </c>
      <c r="D350" s="205" t="s">
        <v>632</v>
      </c>
      <c r="E350" s="205" t="s">
        <v>1188</v>
      </c>
      <c r="F350" s="205" t="s">
        <v>634</v>
      </c>
      <c r="G350" s="205">
        <v>0</v>
      </c>
      <c r="H350" s="233">
        <v>328.27</v>
      </c>
    </row>
    <row r="351" spans="1:8" x14ac:dyDescent="0.25">
      <c r="A351" s="175" t="s">
        <v>1567</v>
      </c>
      <c r="B351" s="205" t="s">
        <v>1568</v>
      </c>
      <c r="C351" s="205" t="s">
        <v>1564</v>
      </c>
      <c r="D351" s="205" t="s">
        <v>632</v>
      </c>
      <c r="E351" s="205" t="s">
        <v>1188</v>
      </c>
      <c r="F351" s="205" t="s">
        <v>634</v>
      </c>
      <c r="G351" s="205">
        <v>0</v>
      </c>
      <c r="H351" s="233">
        <v>328.27</v>
      </c>
    </row>
    <row r="352" spans="1:8" x14ac:dyDescent="0.25">
      <c r="A352" s="175" t="s">
        <v>1569</v>
      </c>
      <c r="B352" s="205" t="s">
        <v>1570</v>
      </c>
      <c r="C352" s="205" t="s">
        <v>1571</v>
      </c>
      <c r="D352" s="205" t="s">
        <v>632</v>
      </c>
      <c r="E352" s="205" t="s">
        <v>1188</v>
      </c>
      <c r="F352" s="205" t="s">
        <v>634</v>
      </c>
      <c r="G352" s="205">
        <v>0</v>
      </c>
      <c r="H352" s="233">
        <v>328.27</v>
      </c>
    </row>
    <row r="353" spans="1:8" x14ac:dyDescent="0.25">
      <c r="A353" s="175" t="s">
        <v>1572</v>
      </c>
      <c r="B353" s="205" t="s">
        <v>1573</v>
      </c>
      <c r="C353" s="205" t="s">
        <v>1571</v>
      </c>
      <c r="D353" s="205" t="s">
        <v>632</v>
      </c>
      <c r="E353" s="205" t="s">
        <v>1188</v>
      </c>
      <c r="F353" s="205" t="s">
        <v>634</v>
      </c>
      <c r="G353" s="205">
        <v>0</v>
      </c>
      <c r="H353" s="233">
        <v>328.27</v>
      </c>
    </row>
    <row r="354" spans="1:8" x14ac:dyDescent="0.25">
      <c r="A354" s="175" t="s">
        <v>1574</v>
      </c>
      <c r="B354" s="205" t="s">
        <v>1575</v>
      </c>
      <c r="C354" s="205" t="s">
        <v>1571</v>
      </c>
      <c r="D354" s="205" t="s">
        <v>632</v>
      </c>
      <c r="E354" s="205" t="s">
        <v>1188</v>
      </c>
      <c r="F354" s="205" t="s">
        <v>634</v>
      </c>
      <c r="G354" s="205">
        <v>0</v>
      </c>
      <c r="H354" s="233">
        <v>328.27</v>
      </c>
    </row>
    <row r="355" spans="1:8" x14ac:dyDescent="0.25">
      <c r="A355" s="175" t="s">
        <v>1576</v>
      </c>
      <c r="B355" s="205" t="s">
        <v>1577</v>
      </c>
      <c r="C355" s="205" t="s">
        <v>1578</v>
      </c>
      <c r="D355" s="205" t="s">
        <v>632</v>
      </c>
      <c r="E355" s="205" t="s">
        <v>1188</v>
      </c>
      <c r="F355" s="205" t="s">
        <v>634</v>
      </c>
      <c r="G355" s="205">
        <v>0</v>
      </c>
      <c r="H355" s="233">
        <v>131.30000000000001</v>
      </c>
    </row>
    <row r="356" spans="1:8" x14ac:dyDescent="0.25">
      <c r="A356" s="175" t="s">
        <v>1579</v>
      </c>
      <c r="B356" s="205" t="s">
        <v>1580</v>
      </c>
      <c r="C356" s="205" t="s">
        <v>1581</v>
      </c>
      <c r="D356" s="205" t="s">
        <v>632</v>
      </c>
      <c r="E356" s="205" t="s">
        <v>1188</v>
      </c>
      <c r="F356" s="205" t="s">
        <v>634</v>
      </c>
      <c r="G356" s="205">
        <v>0</v>
      </c>
      <c r="H356" s="233">
        <v>131.30000000000001</v>
      </c>
    </row>
    <row r="357" spans="1:8" x14ac:dyDescent="0.25">
      <c r="A357" s="175" t="s">
        <v>1582</v>
      </c>
      <c r="B357" s="205" t="s">
        <v>1583</v>
      </c>
      <c r="C357" s="205" t="s">
        <v>1581</v>
      </c>
      <c r="D357" s="205" t="s">
        <v>632</v>
      </c>
      <c r="E357" s="205" t="s">
        <v>1188</v>
      </c>
      <c r="F357" s="205" t="s">
        <v>634</v>
      </c>
      <c r="G357" s="205">
        <v>0</v>
      </c>
      <c r="H357" s="233">
        <v>131.30000000000001</v>
      </c>
    </row>
    <row r="358" spans="1:8" x14ac:dyDescent="0.25">
      <c r="A358" s="175" t="s">
        <v>1584</v>
      </c>
      <c r="B358" s="205" t="s">
        <v>1585</v>
      </c>
      <c r="C358" s="205" t="s">
        <v>1581</v>
      </c>
      <c r="D358" s="205" t="s">
        <v>632</v>
      </c>
      <c r="E358" s="205" t="s">
        <v>1188</v>
      </c>
      <c r="F358" s="205" t="s">
        <v>634</v>
      </c>
      <c r="G358" s="205">
        <v>0</v>
      </c>
      <c r="H358" s="233">
        <v>131.30000000000001</v>
      </c>
    </row>
    <row r="359" spans="1:8" x14ac:dyDescent="0.25">
      <c r="A359" s="175" t="s">
        <v>1586</v>
      </c>
      <c r="B359" s="205" t="s">
        <v>1587</v>
      </c>
      <c r="C359" s="205" t="s">
        <v>1588</v>
      </c>
      <c r="D359" s="205" t="s">
        <v>632</v>
      </c>
      <c r="E359" s="205" t="s">
        <v>1188</v>
      </c>
      <c r="F359" s="205" t="s">
        <v>634</v>
      </c>
      <c r="G359" s="205">
        <v>0</v>
      </c>
      <c r="H359" s="233">
        <v>131.30000000000001</v>
      </c>
    </row>
    <row r="360" spans="1:8" x14ac:dyDescent="0.25">
      <c r="A360" s="175" t="s">
        <v>1589</v>
      </c>
      <c r="B360" s="205" t="s">
        <v>1590</v>
      </c>
      <c r="C360" s="205" t="s">
        <v>1591</v>
      </c>
      <c r="D360" s="205" t="s">
        <v>632</v>
      </c>
      <c r="E360" s="205" t="s">
        <v>1188</v>
      </c>
      <c r="F360" s="205" t="s">
        <v>634</v>
      </c>
      <c r="G360" s="205">
        <v>0</v>
      </c>
      <c r="H360" s="233">
        <v>131.30000000000001</v>
      </c>
    </row>
    <row r="361" spans="1:8" x14ac:dyDescent="0.25">
      <c r="A361" s="175" t="s">
        <v>1592</v>
      </c>
      <c r="B361" s="205" t="s">
        <v>1593</v>
      </c>
      <c r="C361" s="205" t="s">
        <v>1594</v>
      </c>
      <c r="D361" s="205" t="s">
        <v>632</v>
      </c>
      <c r="E361" s="205" t="s">
        <v>1188</v>
      </c>
      <c r="F361" s="205" t="s">
        <v>634</v>
      </c>
      <c r="G361" s="205">
        <v>0</v>
      </c>
      <c r="H361" s="233">
        <v>131.30000000000001</v>
      </c>
    </row>
    <row r="362" spans="1:8" x14ac:dyDescent="0.25">
      <c r="A362" s="175" t="s">
        <v>1595</v>
      </c>
      <c r="B362" s="205" t="s">
        <v>1596</v>
      </c>
      <c r="C362" s="205" t="s">
        <v>1594</v>
      </c>
      <c r="D362" s="205" t="s">
        <v>632</v>
      </c>
      <c r="E362" s="205" t="s">
        <v>1188</v>
      </c>
      <c r="F362" s="205" t="s">
        <v>634</v>
      </c>
      <c r="G362" s="205">
        <v>0</v>
      </c>
      <c r="H362" s="233">
        <v>131.30000000000001</v>
      </c>
    </row>
    <row r="363" spans="1:8" x14ac:dyDescent="0.25">
      <c r="A363" s="175" t="s">
        <v>1597</v>
      </c>
      <c r="B363" s="205" t="s">
        <v>1598</v>
      </c>
      <c r="C363" s="205" t="s">
        <v>1594</v>
      </c>
      <c r="D363" s="205" t="s">
        <v>632</v>
      </c>
      <c r="E363" s="205" t="s">
        <v>1188</v>
      </c>
      <c r="F363" s="205" t="s">
        <v>634</v>
      </c>
      <c r="G363" s="205">
        <v>0</v>
      </c>
      <c r="H363" s="233">
        <v>131.30000000000001</v>
      </c>
    </row>
    <row r="364" spans="1:8" x14ac:dyDescent="0.25">
      <c r="A364" s="175" t="s">
        <v>1599</v>
      </c>
      <c r="B364" s="205" t="s">
        <v>1600</v>
      </c>
      <c r="C364" s="205" t="s">
        <v>1601</v>
      </c>
      <c r="D364" s="205" t="s">
        <v>632</v>
      </c>
      <c r="E364" s="205" t="s">
        <v>1188</v>
      </c>
      <c r="F364" s="205" t="s">
        <v>634</v>
      </c>
      <c r="G364" s="205">
        <v>0</v>
      </c>
      <c r="H364" s="233">
        <v>131.30000000000001</v>
      </c>
    </row>
    <row r="365" spans="1:8" x14ac:dyDescent="0.25">
      <c r="A365" s="175" t="s">
        <v>1602</v>
      </c>
      <c r="B365" s="205" t="s">
        <v>1603</v>
      </c>
      <c r="C365" s="205" t="s">
        <v>1601</v>
      </c>
      <c r="D365" s="205" t="s">
        <v>632</v>
      </c>
      <c r="E365" s="205" t="s">
        <v>1188</v>
      </c>
      <c r="F365" s="205" t="s">
        <v>634</v>
      </c>
      <c r="G365" s="205">
        <v>0</v>
      </c>
      <c r="H365" s="233">
        <v>131.30000000000001</v>
      </c>
    </row>
    <row r="366" spans="1:8" x14ac:dyDescent="0.25">
      <c r="A366" s="175" t="s">
        <v>1604</v>
      </c>
      <c r="B366" s="205" t="s">
        <v>1605</v>
      </c>
      <c r="C366" s="205" t="s">
        <v>1601</v>
      </c>
      <c r="D366" s="205" t="s">
        <v>632</v>
      </c>
      <c r="E366" s="205" t="s">
        <v>1188</v>
      </c>
      <c r="F366" s="205" t="s">
        <v>634</v>
      </c>
      <c r="G366" s="205">
        <v>0</v>
      </c>
      <c r="H366" s="233">
        <v>131.30000000000001</v>
      </c>
    </row>
    <row r="367" spans="1:8" x14ac:dyDescent="0.25">
      <c r="A367" s="175" t="s">
        <v>1606</v>
      </c>
      <c r="B367" s="205" t="s">
        <v>1607</v>
      </c>
      <c r="C367" s="205" t="s">
        <v>1608</v>
      </c>
      <c r="D367" s="205" t="s">
        <v>632</v>
      </c>
      <c r="E367" s="205" t="s">
        <v>1188</v>
      </c>
      <c r="F367" s="205" t="s">
        <v>634</v>
      </c>
      <c r="G367" s="205">
        <v>0</v>
      </c>
      <c r="H367" s="233">
        <v>131.30000000000001</v>
      </c>
    </row>
    <row r="368" spans="1:8" x14ac:dyDescent="0.25">
      <c r="A368" s="175" t="s">
        <v>1609</v>
      </c>
      <c r="B368" s="205" t="s">
        <v>1610</v>
      </c>
      <c r="C368" s="205" t="s">
        <v>1611</v>
      </c>
      <c r="D368" s="205" t="s">
        <v>632</v>
      </c>
      <c r="E368" s="205" t="s">
        <v>1188</v>
      </c>
      <c r="F368" s="205" t="s">
        <v>634</v>
      </c>
      <c r="G368" s="205">
        <v>0</v>
      </c>
      <c r="H368" s="233">
        <v>131.30000000000001</v>
      </c>
    </row>
    <row r="369" spans="1:8" x14ac:dyDescent="0.25">
      <c r="A369" s="175" t="s">
        <v>1612</v>
      </c>
      <c r="B369" s="205" t="s">
        <v>1613</v>
      </c>
      <c r="C369" s="205" t="s">
        <v>1611</v>
      </c>
      <c r="D369" s="205" t="s">
        <v>632</v>
      </c>
      <c r="E369" s="205" t="s">
        <v>1188</v>
      </c>
      <c r="F369" s="205" t="s">
        <v>634</v>
      </c>
      <c r="G369" s="205">
        <v>0</v>
      </c>
      <c r="H369" s="233">
        <v>131.30000000000001</v>
      </c>
    </row>
    <row r="370" spans="1:8" x14ac:dyDescent="0.25">
      <c r="A370" s="175" t="s">
        <v>1614</v>
      </c>
      <c r="B370" s="205" t="s">
        <v>1615</v>
      </c>
      <c r="C370" s="205" t="s">
        <v>1611</v>
      </c>
      <c r="D370" s="205" t="s">
        <v>632</v>
      </c>
      <c r="E370" s="205" t="s">
        <v>1188</v>
      </c>
      <c r="F370" s="205" t="s">
        <v>634</v>
      </c>
      <c r="G370" s="205">
        <v>0</v>
      </c>
      <c r="H370" s="233">
        <v>131.30000000000001</v>
      </c>
    </row>
    <row r="371" spans="1:8" x14ac:dyDescent="0.25">
      <c r="A371" s="175" t="s">
        <v>1616</v>
      </c>
      <c r="B371" s="205" t="s">
        <v>1617</v>
      </c>
      <c r="C371" s="205" t="s">
        <v>1611</v>
      </c>
      <c r="D371" s="205" t="s">
        <v>632</v>
      </c>
      <c r="E371" s="205" t="s">
        <v>1188</v>
      </c>
      <c r="F371" s="205" t="s">
        <v>634</v>
      </c>
      <c r="G371" s="205">
        <v>0</v>
      </c>
      <c r="H371" s="233">
        <v>131.30000000000001</v>
      </c>
    </row>
    <row r="372" spans="1:8" x14ac:dyDescent="0.25">
      <c r="A372" s="175" t="s">
        <v>1618</v>
      </c>
      <c r="B372" s="205" t="s">
        <v>1619</v>
      </c>
      <c r="C372" s="205" t="s">
        <v>1620</v>
      </c>
      <c r="D372" s="205" t="s">
        <v>632</v>
      </c>
      <c r="E372" s="205" t="s">
        <v>1188</v>
      </c>
      <c r="F372" s="205" t="s">
        <v>634</v>
      </c>
      <c r="G372" s="205">
        <v>0</v>
      </c>
      <c r="H372" s="233">
        <v>656.54</v>
      </c>
    </row>
    <row r="373" spans="1:8" x14ac:dyDescent="0.25">
      <c r="A373" s="175" t="s">
        <v>1621</v>
      </c>
      <c r="B373" s="205" t="s">
        <v>1622</v>
      </c>
      <c r="C373" s="205" t="s">
        <v>1623</v>
      </c>
      <c r="D373" s="205" t="s">
        <v>632</v>
      </c>
      <c r="E373" s="205" t="s">
        <v>1188</v>
      </c>
      <c r="F373" s="205" t="s">
        <v>634</v>
      </c>
      <c r="G373" s="205">
        <v>0</v>
      </c>
      <c r="H373" s="233">
        <v>656.54</v>
      </c>
    </row>
    <row r="374" spans="1:8" x14ac:dyDescent="0.25">
      <c r="A374" s="175" t="s">
        <v>1624</v>
      </c>
      <c r="B374" s="205" t="s">
        <v>1625</v>
      </c>
      <c r="C374" s="205" t="s">
        <v>1623</v>
      </c>
      <c r="D374" s="205" t="s">
        <v>632</v>
      </c>
      <c r="E374" s="205" t="s">
        <v>1188</v>
      </c>
      <c r="F374" s="205" t="s">
        <v>634</v>
      </c>
      <c r="G374" s="205">
        <v>0</v>
      </c>
      <c r="H374" s="233">
        <v>656.54</v>
      </c>
    </row>
    <row r="375" spans="1:8" x14ac:dyDescent="0.25">
      <c r="A375" s="175" t="s">
        <v>1626</v>
      </c>
      <c r="B375" s="205" t="s">
        <v>1627</v>
      </c>
      <c r="C375" s="205" t="s">
        <v>1623</v>
      </c>
      <c r="D375" s="205" t="s">
        <v>632</v>
      </c>
      <c r="E375" s="205" t="s">
        <v>1188</v>
      </c>
      <c r="F375" s="205" t="s">
        <v>634</v>
      </c>
      <c r="G375" s="205">
        <v>0</v>
      </c>
      <c r="H375" s="233">
        <v>656.54</v>
      </c>
    </row>
    <row r="376" spans="1:8" x14ac:dyDescent="0.25">
      <c r="A376" s="175" t="s">
        <v>1628</v>
      </c>
      <c r="B376" s="205" t="s">
        <v>1629</v>
      </c>
      <c r="C376" s="205" t="s">
        <v>1630</v>
      </c>
      <c r="D376" s="205" t="s">
        <v>632</v>
      </c>
      <c r="E376" s="205" t="s">
        <v>1188</v>
      </c>
      <c r="F376" s="205" t="s">
        <v>634</v>
      </c>
      <c r="G376" s="205">
        <v>0</v>
      </c>
      <c r="H376" s="233">
        <v>656.54</v>
      </c>
    </row>
    <row r="377" spans="1:8" x14ac:dyDescent="0.25">
      <c r="A377" s="175" t="s">
        <v>1631</v>
      </c>
      <c r="B377" s="205" t="s">
        <v>1632</v>
      </c>
      <c r="C377" s="205" t="s">
        <v>1633</v>
      </c>
      <c r="D377" s="205" t="s">
        <v>632</v>
      </c>
      <c r="E377" s="205" t="s">
        <v>1188</v>
      </c>
      <c r="F377" s="205" t="s">
        <v>634</v>
      </c>
      <c r="G377" s="205">
        <v>0</v>
      </c>
      <c r="H377" s="233">
        <v>656.54</v>
      </c>
    </row>
    <row r="378" spans="1:8" x14ac:dyDescent="0.25">
      <c r="A378" s="175" t="s">
        <v>1634</v>
      </c>
      <c r="B378" s="205" t="s">
        <v>1635</v>
      </c>
      <c r="C378" s="205" t="s">
        <v>1633</v>
      </c>
      <c r="D378" s="205" t="s">
        <v>632</v>
      </c>
      <c r="E378" s="205" t="s">
        <v>1188</v>
      </c>
      <c r="F378" s="205" t="s">
        <v>634</v>
      </c>
      <c r="G378" s="205">
        <v>0</v>
      </c>
      <c r="H378" s="233">
        <v>656.54</v>
      </c>
    </row>
    <row r="379" spans="1:8" x14ac:dyDescent="0.25">
      <c r="A379" s="175" t="s">
        <v>1636</v>
      </c>
      <c r="B379" s="205" t="s">
        <v>1637</v>
      </c>
      <c r="C379" s="205" t="s">
        <v>1633</v>
      </c>
      <c r="D379" s="205" t="s">
        <v>632</v>
      </c>
      <c r="E379" s="205" t="s">
        <v>1188</v>
      </c>
      <c r="F379" s="205" t="s">
        <v>634</v>
      </c>
      <c r="G379" s="205">
        <v>0</v>
      </c>
      <c r="H379" s="233">
        <v>656.54</v>
      </c>
    </row>
    <row r="380" spans="1:8" x14ac:dyDescent="0.25">
      <c r="A380" s="175" t="s">
        <v>1638</v>
      </c>
      <c r="B380" s="205" t="s">
        <v>1639</v>
      </c>
      <c r="C380" s="205" t="s">
        <v>1640</v>
      </c>
      <c r="D380" s="205" t="s">
        <v>632</v>
      </c>
      <c r="E380" s="205" t="s">
        <v>1188</v>
      </c>
      <c r="F380" s="205" t="s">
        <v>634</v>
      </c>
      <c r="G380" s="205">
        <v>0</v>
      </c>
      <c r="H380" s="233">
        <v>656.54</v>
      </c>
    </row>
    <row r="381" spans="1:8" x14ac:dyDescent="0.25">
      <c r="A381" s="175" t="s">
        <v>1641</v>
      </c>
      <c r="B381" s="205" t="s">
        <v>1642</v>
      </c>
      <c r="C381" s="205" t="s">
        <v>1643</v>
      </c>
      <c r="D381" s="205" t="s">
        <v>632</v>
      </c>
      <c r="E381" s="205" t="s">
        <v>1188</v>
      </c>
      <c r="F381" s="205" t="s">
        <v>634</v>
      </c>
      <c r="G381" s="205">
        <v>0</v>
      </c>
      <c r="H381" s="233">
        <v>328.27</v>
      </c>
    </row>
    <row r="382" spans="1:8" x14ac:dyDescent="0.25">
      <c r="A382" s="175" t="s">
        <v>1644</v>
      </c>
      <c r="B382" s="205" t="s">
        <v>1645</v>
      </c>
      <c r="C382" s="205" t="s">
        <v>1643</v>
      </c>
      <c r="D382" s="205" t="s">
        <v>632</v>
      </c>
      <c r="E382" s="205" t="s">
        <v>1188</v>
      </c>
      <c r="F382" s="205" t="s">
        <v>634</v>
      </c>
      <c r="G382" s="205">
        <v>0</v>
      </c>
      <c r="H382" s="233">
        <v>328.27</v>
      </c>
    </row>
    <row r="383" spans="1:8" x14ac:dyDescent="0.25">
      <c r="A383" s="175" t="s">
        <v>1646</v>
      </c>
      <c r="B383" s="205" t="s">
        <v>1647</v>
      </c>
      <c r="C383" s="205" t="s">
        <v>1643</v>
      </c>
      <c r="D383" s="205" t="s">
        <v>632</v>
      </c>
      <c r="E383" s="205" t="s">
        <v>1188</v>
      </c>
      <c r="F383" s="205" t="s">
        <v>634</v>
      </c>
      <c r="G383" s="205">
        <v>0</v>
      </c>
      <c r="H383" s="233">
        <v>328.27</v>
      </c>
    </row>
    <row r="384" spans="1:8" x14ac:dyDescent="0.25">
      <c r="A384" s="175" t="s">
        <v>1648</v>
      </c>
      <c r="B384" s="205" t="s">
        <v>1649</v>
      </c>
      <c r="C384" s="205" t="s">
        <v>1650</v>
      </c>
      <c r="D384" s="205" t="s">
        <v>632</v>
      </c>
      <c r="E384" s="205" t="s">
        <v>1188</v>
      </c>
      <c r="F384" s="205" t="s">
        <v>634</v>
      </c>
      <c r="G384" s="205">
        <v>0</v>
      </c>
      <c r="H384" s="233">
        <v>328.27</v>
      </c>
    </row>
    <row r="385" spans="1:8" x14ac:dyDescent="0.25">
      <c r="A385" s="175" t="s">
        <v>1651</v>
      </c>
      <c r="B385" s="205" t="s">
        <v>1652</v>
      </c>
      <c r="C385" s="205" t="s">
        <v>1650</v>
      </c>
      <c r="D385" s="205" t="s">
        <v>632</v>
      </c>
      <c r="E385" s="205" t="s">
        <v>1188</v>
      </c>
      <c r="F385" s="205" t="s">
        <v>634</v>
      </c>
      <c r="G385" s="205">
        <v>0</v>
      </c>
      <c r="H385" s="233">
        <v>328.27</v>
      </c>
    </row>
    <row r="386" spans="1:8" x14ac:dyDescent="0.25">
      <c r="A386" s="175" t="s">
        <v>1653</v>
      </c>
      <c r="B386" s="205" t="s">
        <v>1654</v>
      </c>
      <c r="C386" s="205" t="s">
        <v>1650</v>
      </c>
      <c r="D386" s="205" t="s">
        <v>632</v>
      </c>
      <c r="E386" s="205" t="s">
        <v>1188</v>
      </c>
      <c r="F386" s="205" t="s">
        <v>634</v>
      </c>
      <c r="G386" s="205">
        <v>0</v>
      </c>
      <c r="H386" s="233">
        <v>328.27</v>
      </c>
    </row>
    <row r="387" spans="1:8" x14ac:dyDescent="0.25">
      <c r="A387" s="175" t="s">
        <v>1655</v>
      </c>
      <c r="B387" s="205" t="s">
        <v>1656</v>
      </c>
      <c r="C387" s="205" t="s">
        <v>1657</v>
      </c>
      <c r="D387" s="205" t="s">
        <v>632</v>
      </c>
      <c r="E387" s="205" t="s">
        <v>1188</v>
      </c>
      <c r="F387" s="205" t="s">
        <v>634</v>
      </c>
      <c r="G387" s="205">
        <v>0</v>
      </c>
      <c r="H387" s="233">
        <v>328.27</v>
      </c>
    </row>
    <row r="388" spans="1:8" x14ac:dyDescent="0.25">
      <c r="A388" s="175" t="s">
        <v>1658</v>
      </c>
      <c r="B388" s="205" t="s">
        <v>1659</v>
      </c>
      <c r="C388" s="205" t="s">
        <v>1660</v>
      </c>
      <c r="D388" s="205" t="s">
        <v>632</v>
      </c>
      <c r="E388" s="205" t="s">
        <v>1188</v>
      </c>
      <c r="F388" s="205" t="s">
        <v>634</v>
      </c>
      <c r="G388" s="205">
        <v>0</v>
      </c>
      <c r="H388" s="233">
        <v>328.27</v>
      </c>
    </row>
    <row r="389" spans="1:8" x14ac:dyDescent="0.25">
      <c r="A389" s="175" t="s">
        <v>1661</v>
      </c>
      <c r="B389" s="205" t="s">
        <v>1662</v>
      </c>
      <c r="C389" s="205" t="s">
        <v>1663</v>
      </c>
      <c r="D389" s="205" t="s">
        <v>632</v>
      </c>
      <c r="E389" s="205" t="s">
        <v>1188</v>
      </c>
      <c r="F389" s="205" t="s">
        <v>634</v>
      </c>
      <c r="G389" s="205">
        <v>0</v>
      </c>
      <c r="H389" s="233">
        <v>328.27</v>
      </c>
    </row>
    <row r="390" spans="1:8" x14ac:dyDescent="0.25">
      <c r="A390" s="175" t="s">
        <v>1664</v>
      </c>
      <c r="B390" s="205" t="s">
        <v>1665</v>
      </c>
      <c r="C390" s="205" t="s">
        <v>1666</v>
      </c>
      <c r="D390" s="205" t="s">
        <v>632</v>
      </c>
      <c r="E390" s="205" t="s">
        <v>1188</v>
      </c>
      <c r="F390" s="205" t="s">
        <v>634</v>
      </c>
      <c r="G390" s="205">
        <v>0</v>
      </c>
      <c r="H390" s="233">
        <v>328.27</v>
      </c>
    </row>
    <row r="391" spans="1:8" x14ac:dyDescent="0.25">
      <c r="A391" s="175" t="s">
        <v>1667</v>
      </c>
      <c r="B391" s="205" t="s">
        <v>1668</v>
      </c>
      <c r="C391" s="205" t="s">
        <v>1666</v>
      </c>
      <c r="D391" s="205" t="s">
        <v>632</v>
      </c>
      <c r="E391" s="205" t="s">
        <v>1188</v>
      </c>
      <c r="F391" s="205" t="s">
        <v>634</v>
      </c>
      <c r="G391" s="205">
        <v>0</v>
      </c>
      <c r="H391" s="233">
        <v>328.27</v>
      </c>
    </row>
    <row r="392" spans="1:8" x14ac:dyDescent="0.25">
      <c r="A392" s="175" t="s">
        <v>1669</v>
      </c>
      <c r="B392" s="205" t="s">
        <v>1670</v>
      </c>
      <c r="C392" s="205" t="s">
        <v>1666</v>
      </c>
      <c r="D392" s="205" t="s">
        <v>632</v>
      </c>
      <c r="E392" s="205" t="s">
        <v>1188</v>
      </c>
      <c r="F392" s="205" t="s">
        <v>634</v>
      </c>
      <c r="G392" s="205">
        <v>0</v>
      </c>
      <c r="H392" s="233">
        <v>328.27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14">
    <tabColor rgb="FF00FF00"/>
  </sheetPr>
  <dimension ref="A1:V59"/>
  <sheetViews>
    <sheetView showGridLines="0" topLeftCell="C1" workbookViewId="0">
      <selection activeCell="E2" sqref="E2"/>
    </sheetView>
  </sheetViews>
  <sheetFormatPr defaultRowHeight="15" x14ac:dyDescent="0.25"/>
  <cols>
    <col min="1" max="1" width="49" bestFit="1" customWidth="1"/>
    <col min="2" max="2" width="9.7109375" bestFit="1" customWidth="1"/>
    <col min="3" max="3" width="12.42578125" customWidth="1"/>
    <col min="4" max="4" width="15.42578125" bestFit="1" customWidth="1"/>
    <col min="5" max="5" width="19.5703125" customWidth="1"/>
    <col min="6" max="6" width="8.42578125" bestFit="1" customWidth="1"/>
    <col min="7" max="7" width="13.42578125" bestFit="1" customWidth="1"/>
    <col min="20" max="20" width="49" bestFit="1" customWidth="1"/>
    <col min="21" max="21" width="19.140625" bestFit="1" customWidth="1"/>
    <col min="22" max="22" width="19.140625" customWidth="1"/>
  </cols>
  <sheetData>
    <row r="1" spans="1:22" ht="15.75" thickBot="1" x14ac:dyDescent="0.3">
      <c r="A1" s="379" t="s">
        <v>2106</v>
      </c>
      <c r="B1" s="387" t="s">
        <v>2107</v>
      </c>
      <c r="C1" s="380" t="s">
        <v>10</v>
      </c>
      <c r="D1" s="380" t="s">
        <v>2155</v>
      </c>
      <c r="E1" s="380" t="s">
        <v>28</v>
      </c>
      <c r="F1" s="380" t="s">
        <v>2158</v>
      </c>
      <c r="G1" s="380" t="s">
        <v>2154</v>
      </c>
      <c r="I1" s="381" t="s">
        <v>2108</v>
      </c>
      <c r="T1" s="386" t="s">
        <v>2106</v>
      </c>
      <c r="U1" t="s">
        <v>2156</v>
      </c>
      <c r="V1" t="s">
        <v>2157</v>
      </c>
    </row>
    <row r="2" spans="1:22" ht="15.75" thickTop="1" x14ac:dyDescent="0.25">
      <c r="A2" s="382" t="s">
        <v>2109</v>
      </c>
      <c r="B2" s="393">
        <v>23.05</v>
      </c>
      <c r="C2" s="388">
        <v>28</v>
      </c>
      <c r="D2" s="388" t="s">
        <v>1846</v>
      </c>
      <c r="E2" s="395"/>
      <c r="F2" s="396"/>
      <c r="G2" s="397"/>
      <c r="I2" s="383">
        <v>4.07</v>
      </c>
      <c r="T2" s="390" t="s">
        <v>2109</v>
      </c>
      <c r="U2" s="392">
        <v>18.68604289862197</v>
      </c>
      <c r="V2" s="392">
        <v>30.314681125820719</v>
      </c>
    </row>
    <row r="3" spans="1:22" x14ac:dyDescent="0.25">
      <c r="A3" s="384" t="s">
        <v>2110</v>
      </c>
      <c r="B3" s="394">
        <v>3.38</v>
      </c>
      <c r="C3" s="389">
        <v>6</v>
      </c>
      <c r="D3" s="389" t="s">
        <v>1847</v>
      </c>
      <c r="E3" s="398"/>
      <c r="F3" s="399"/>
      <c r="G3" s="400"/>
      <c r="T3" s="390" t="s">
        <v>2110</v>
      </c>
      <c r="U3" s="392">
        <v>1.342150632177916</v>
      </c>
      <c r="V3" s="392">
        <v>4.3369667136496934</v>
      </c>
    </row>
    <row r="4" spans="1:22" x14ac:dyDescent="0.25">
      <c r="A4" s="382" t="s">
        <v>2111</v>
      </c>
      <c r="B4" s="393">
        <v>7.89</v>
      </c>
      <c r="C4" s="388">
        <v>12</v>
      </c>
      <c r="D4" s="388" t="s">
        <v>1847</v>
      </c>
      <c r="E4" s="401"/>
      <c r="F4" s="402"/>
      <c r="G4" s="403"/>
      <c r="T4" s="390" t="s">
        <v>2111</v>
      </c>
      <c r="U4" s="392">
        <v>0.85021424543327484</v>
      </c>
      <c r="V4" s="392">
        <v>11.122161605817118</v>
      </c>
    </row>
    <row r="5" spans="1:22" x14ac:dyDescent="0.25">
      <c r="A5" s="384" t="s">
        <v>2112</v>
      </c>
      <c r="B5" s="394">
        <v>9.98</v>
      </c>
      <c r="C5" s="389">
        <v>1</v>
      </c>
      <c r="D5" s="389" t="s">
        <v>1847</v>
      </c>
      <c r="E5" s="398"/>
      <c r="F5" s="399"/>
      <c r="G5" s="400"/>
      <c r="T5" s="390" t="s">
        <v>2112</v>
      </c>
      <c r="U5" s="392">
        <v>1.5556888026577962</v>
      </c>
      <c r="V5" s="392">
        <v>14.566178459364405</v>
      </c>
    </row>
    <row r="6" spans="1:22" x14ac:dyDescent="0.25">
      <c r="A6" s="382" t="s">
        <v>2113</v>
      </c>
      <c r="B6" s="393">
        <v>20.67</v>
      </c>
      <c r="C6" s="388">
        <v>48</v>
      </c>
      <c r="D6" s="388" t="s">
        <v>1847</v>
      </c>
      <c r="E6" s="401"/>
      <c r="F6" s="402"/>
      <c r="G6" s="403"/>
      <c r="T6" s="390" t="s">
        <v>2113</v>
      </c>
      <c r="U6" s="392">
        <v>14.52452267663622</v>
      </c>
      <c r="V6" s="392">
        <v>29.996231014258562</v>
      </c>
    </row>
    <row r="7" spans="1:22" x14ac:dyDescent="0.25">
      <c r="A7" s="384" t="s">
        <v>2114</v>
      </c>
      <c r="B7" s="394">
        <v>19.72</v>
      </c>
      <c r="C7" s="389">
        <v>22</v>
      </c>
      <c r="D7" s="389" t="s">
        <v>1847</v>
      </c>
      <c r="E7" s="398"/>
      <c r="F7" s="399"/>
      <c r="G7" s="400"/>
      <c r="T7" s="390" t="s">
        <v>2114</v>
      </c>
      <c r="U7" s="392">
        <v>2.4307356315685453</v>
      </c>
      <c r="V7" s="392">
        <v>20.328195711604618</v>
      </c>
    </row>
    <row r="8" spans="1:22" x14ac:dyDescent="0.25">
      <c r="A8" s="382" t="s">
        <v>2115</v>
      </c>
      <c r="B8" s="393">
        <v>116.96</v>
      </c>
      <c r="C8" s="388">
        <v>25</v>
      </c>
      <c r="D8" s="388" t="s">
        <v>1847</v>
      </c>
      <c r="E8" s="401"/>
      <c r="F8" s="402"/>
      <c r="G8" s="403"/>
      <c r="T8" s="390" t="s">
        <v>2115</v>
      </c>
      <c r="U8" s="392">
        <v>24.032654831926834</v>
      </c>
      <c r="V8" s="392">
        <v>193.38167917337776</v>
      </c>
    </row>
    <row r="9" spans="1:22" x14ac:dyDescent="0.25">
      <c r="A9" s="384" t="s">
        <v>2116</v>
      </c>
      <c r="B9" s="394">
        <v>63.98</v>
      </c>
      <c r="C9" s="389">
        <v>23</v>
      </c>
      <c r="D9" s="389" t="s">
        <v>1847</v>
      </c>
      <c r="E9" s="398"/>
      <c r="F9" s="399"/>
      <c r="G9" s="400"/>
      <c r="T9" s="390" t="s">
        <v>2116</v>
      </c>
      <c r="U9" s="392">
        <v>53.306503992756198</v>
      </c>
      <c r="V9" s="392">
        <v>102.0287446079406</v>
      </c>
    </row>
    <row r="10" spans="1:22" x14ac:dyDescent="0.25">
      <c r="A10" s="382" t="s">
        <v>2117</v>
      </c>
      <c r="B10" s="393">
        <v>47.04</v>
      </c>
      <c r="C10" s="388">
        <v>28</v>
      </c>
      <c r="D10" s="388" t="s">
        <v>1847</v>
      </c>
      <c r="E10" s="401"/>
      <c r="F10" s="402"/>
      <c r="G10" s="403"/>
      <c r="T10" s="390" t="s">
        <v>2117</v>
      </c>
      <c r="U10" s="392">
        <v>25.112984520857001</v>
      </c>
      <c r="V10" s="392">
        <v>63.117884647966818</v>
      </c>
    </row>
    <row r="11" spans="1:22" x14ac:dyDescent="0.25">
      <c r="A11" s="384" t="s">
        <v>2118</v>
      </c>
      <c r="B11" s="394">
        <v>13.47</v>
      </c>
      <c r="C11" s="389">
        <v>38</v>
      </c>
      <c r="D11" s="389" t="s">
        <v>1847</v>
      </c>
      <c r="E11" s="398"/>
      <c r="F11" s="399"/>
      <c r="G11" s="400"/>
      <c r="T11" s="390" t="s">
        <v>2118</v>
      </c>
      <c r="U11" s="392">
        <v>6.82752866419652</v>
      </c>
      <c r="V11" s="392">
        <v>16.128087716910922</v>
      </c>
    </row>
    <row r="12" spans="1:22" x14ac:dyDescent="0.25">
      <c r="A12" s="382" t="s">
        <v>2119</v>
      </c>
      <c r="B12" s="393">
        <v>10.78</v>
      </c>
      <c r="C12" s="388">
        <v>48</v>
      </c>
      <c r="D12" s="388" t="s">
        <v>1846</v>
      </c>
      <c r="E12" s="401"/>
      <c r="F12" s="402"/>
      <c r="G12" s="403"/>
      <c r="T12" s="390" t="s">
        <v>2119</v>
      </c>
      <c r="U12" s="392">
        <v>7.021920523981759</v>
      </c>
      <c r="V12" s="392">
        <v>12.325314301595624</v>
      </c>
    </row>
    <row r="13" spans="1:22" x14ac:dyDescent="0.25">
      <c r="A13" s="384" t="s">
        <v>2120</v>
      </c>
      <c r="B13" s="394">
        <v>10.31</v>
      </c>
      <c r="C13" s="389">
        <v>38</v>
      </c>
      <c r="D13" s="389" t="s">
        <v>1846</v>
      </c>
      <c r="E13" s="398"/>
      <c r="F13" s="399"/>
      <c r="G13" s="400"/>
      <c r="T13" s="390" t="s">
        <v>2120</v>
      </c>
      <c r="U13" s="392">
        <v>3.7787609767959784</v>
      </c>
      <c r="V13" s="392">
        <v>11.621523199437643</v>
      </c>
    </row>
    <row r="14" spans="1:22" x14ac:dyDescent="0.25">
      <c r="A14" s="382" t="s">
        <v>2121</v>
      </c>
      <c r="B14" s="393">
        <v>11.98</v>
      </c>
      <c r="C14" s="388">
        <v>26</v>
      </c>
      <c r="D14" s="388" t="s">
        <v>1846</v>
      </c>
      <c r="E14" s="401"/>
      <c r="F14" s="402"/>
      <c r="G14" s="403"/>
      <c r="T14" s="390" t="s">
        <v>2121</v>
      </c>
      <c r="U14" s="392">
        <v>7.3740461018193635</v>
      </c>
      <c r="V14" s="392">
        <v>22.492174375425893</v>
      </c>
    </row>
    <row r="15" spans="1:22" x14ac:dyDescent="0.25">
      <c r="A15" s="384" t="s">
        <v>2122</v>
      </c>
      <c r="B15" s="394">
        <v>32.57</v>
      </c>
      <c r="C15" s="389">
        <v>19</v>
      </c>
      <c r="D15" s="389" t="s">
        <v>1846</v>
      </c>
      <c r="E15" s="398"/>
      <c r="F15" s="399"/>
      <c r="G15" s="400"/>
      <c r="T15" s="390" t="s">
        <v>2122</v>
      </c>
      <c r="U15" s="392">
        <v>26.638104264778168</v>
      </c>
      <c r="V15" s="392">
        <v>41.258129464387018</v>
      </c>
    </row>
    <row r="16" spans="1:22" x14ac:dyDescent="0.25">
      <c r="A16" s="382" t="s">
        <v>2123</v>
      </c>
      <c r="B16" s="393">
        <v>10.31</v>
      </c>
      <c r="C16" s="388">
        <v>9</v>
      </c>
      <c r="D16" s="388" t="s">
        <v>1846</v>
      </c>
      <c r="E16" s="401"/>
      <c r="F16" s="402"/>
      <c r="G16" s="403"/>
      <c r="T16" s="390" t="s">
        <v>2123</v>
      </c>
      <c r="U16" s="392">
        <v>1.7108503774203445</v>
      </c>
      <c r="V16" s="392">
        <v>19.91899104283911</v>
      </c>
    </row>
    <row r="17" spans="1:22" x14ac:dyDescent="0.25">
      <c r="A17" s="384" t="s">
        <v>2124</v>
      </c>
      <c r="B17" s="394">
        <v>31.92</v>
      </c>
      <c r="C17" s="389">
        <v>39</v>
      </c>
      <c r="D17" s="389" t="s">
        <v>1846</v>
      </c>
      <c r="E17" s="398"/>
      <c r="F17" s="399"/>
      <c r="G17" s="400"/>
      <c r="T17" s="390" t="s">
        <v>2124</v>
      </c>
      <c r="U17" s="392">
        <v>10.943414905394324</v>
      </c>
      <c r="V17" s="392">
        <v>33.083281344789356</v>
      </c>
    </row>
    <row r="18" spans="1:22" x14ac:dyDescent="0.25">
      <c r="A18" s="382" t="s">
        <v>2125</v>
      </c>
      <c r="B18" s="393">
        <v>20.329999999999998</v>
      </c>
      <c r="C18" s="388">
        <v>33</v>
      </c>
      <c r="D18" s="388" t="s">
        <v>1847</v>
      </c>
      <c r="E18" s="401"/>
      <c r="F18" s="402"/>
      <c r="G18" s="403"/>
      <c r="T18" s="390" t="s">
        <v>2125</v>
      </c>
      <c r="U18" s="392">
        <v>3.8029602841831682</v>
      </c>
      <c r="V18" s="392">
        <v>25.37840457085812</v>
      </c>
    </row>
    <row r="19" spans="1:22" x14ac:dyDescent="0.25">
      <c r="A19" s="384" t="s">
        <v>2126</v>
      </c>
      <c r="B19" s="394">
        <v>5</v>
      </c>
      <c r="C19" s="389">
        <v>9</v>
      </c>
      <c r="D19" s="389" t="s">
        <v>1846</v>
      </c>
      <c r="E19" s="398"/>
      <c r="F19" s="399"/>
      <c r="G19" s="400"/>
      <c r="T19" s="390" t="s">
        <v>2126</v>
      </c>
      <c r="U19" s="392">
        <v>0.15995700723973361</v>
      </c>
      <c r="V19" s="392">
        <v>6.3225832579350314</v>
      </c>
    </row>
    <row r="20" spans="1:22" x14ac:dyDescent="0.25">
      <c r="A20" s="382" t="s">
        <v>2127</v>
      </c>
      <c r="B20" s="393">
        <v>3.84</v>
      </c>
      <c r="C20" s="388">
        <v>24</v>
      </c>
      <c r="D20" s="388" t="s">
        <v>1846</v>
      </c>
      <c r="E20" s="401"/>
      <c r="F20" s="402"/>
      <c r="G20" s="403"/>
      <c r="T20" s="390" t="s">
        <v>2127</v>
      </c>
      <c r="U20" s="392">
        <v>0.16493369895632526</v>
      </c>
      <c r="V20" s="392">
        <v>6.9937087039156411</v>
      </c>
    </row>
    <row r="21" spans="1:22" x14ac:dyDescent="0.25">
      <c r="A21" s="384" t="s">
        <v>2128</v>
      </c>
      <c r="B21" s="394">
        <v>3.55</v>
      </c>
      <c r="C21" s="389">
        <v>20</v>
      </c>
      <c r="D21" s="389" t="s">
        <v>1847</v>
      </c>
      <c r="E21" s="398"/>
      <c r="F21" s="399"/>
      <c r="G21" s="400"/>
      <c r="T21" s="390" t="s">
        <v>2128</v>
      </c>
      <c r="U21" s="392">
        <v>2.9324307521392869</v>
      </c>
      <c r="V21" s="392">
        <v>5.6192330780586452</v>
      </c>
    </row>
    <row r="22" spans="1:22" x14ac:dyDescent="0.25">
      <c r="A22" s="382" t="s">
        <v>2129</v>
      </c>
      <c r="B22" s="393">
        <v>2.8</v>
      </c>
      <c r="C22" s="388">
        <v>43</v>
      </c>
      <c r="D22" s="388" t="s">
        <v>1846</v>
      </c>
      <c r="E22" s="401"/>
      <c r="F22" s="402"/>
      <c r="G22" s="404"/>
      <c r="T22" s="390" t="s">
        <v>2129</v>
      </c>
      <c r="U22" s="392">
        <v>7.0792084720777915E-2</v>
      </c>
      <c r="V22" s="392">
        <v>4.5007679014690254</v>
      </c>
    </row>
    <row r="23" spans="1:22" x14ac:dyDescent="0.25">
      <c r="A23" s="384" t="s">
        <v>2130</v>
      </c>
      <c r="B23" s="394">
        <v>9.51</v>
      </c>
      <c r="C23" s="389">
        <v>36</v>
      </c>
      <c r="D23" s="389" t="s">
        <v>1846</v>
      </c>
      <c r="E23" s="398"/>
      <c r="F23" s="399"/>
      <c r="G23" s="405"/>
      <c r="T23" s="390" t="s">
        <v>2130</v>
      </c>
      <c r="U23" s="392">
        <v>3.1143581960391726</v>
      </c>
      <c r="V23" s="392">
        <v>14.913745847745293</v>
      </c>
    </row>
    <row r="24" spans="1:22" x14ac:dyDescent="0.25">
      <c r="A24" s="382" t="s">
        <v>2131</v>
      </c>
      <c r="B24" s="393">
        <v>3.15</v>
      </c>
      <c r="C24" s="388">
        <v>23</v>
      </c>
      <c r="D24" s="388" t="s">
        <v>1846</v>
      </c>
      <c r="E24" s="401"/>
      <c r="F24" s="402"/>
      <c r="G24" s="404"/>
      <c r="T24" s="390" t="s">
        <v>2131</v>
      </c>
      <c r="U24" s="392">
        <v>3.5696380258412486E-2</v>
      </c>
      <c r="V24" s="392">
        <v>3.4358553693521956</v>
      </c>
    </row>
    <row r="25" spans="1:22" x14ac:dyDescent="0.25">
      <c r="A25" s="384" t="s">
        <v>2132</v>
      </c>
      <c r="B25" s="394">
        <v>3.35</v>
      </c>
      <c r="C25" s="389">
        <v>46</v>
      </c>
      <c r="D25" s="389" t="s">
        <v>1847</v>
      </c>
      <c r="E25" s="398"/>
      <c r="F25" s="399"/>
      <c r="G25" s="405"/>
      <c r="T25" s="390" t="s">
        <v>2132</v>
      </c>
      <c r="U25" s="392">
        <v>0.94660830579022859</v>
      </c>
      <c r="V25" s="392">
        <v>5.6667037373275537</v>
      </c>
    </row>
    <row r="26" spans="1:22" x14ac:dyDescent="0.25">
      <c r="A26" s="382" t="s">
        <v>2133</v>
      </c>
      <c r="B26" s="393">
        <v>20.72</v>
      </c>
      <c r="C26" s="388">
        <v>39</v>
      </c>
      <c r="D26" s="388" t="s">
        <v>1846</v>
      </c>
      <c r="E26" s="401"/>
      <c r="F26" s="402"/>
      <c r="G26" s="404"/>
      <c r="T26" s="390" t="s">
        <v>2133</v>
      </c>
      <c r="U26" s="392">
        <v>3.1771780948895838</v>
      </c>
      <c r="V26" s="392">
        <v>31.059955688604816</v>
      </c>
    </row>
    <row r="27" spans="1:22" x14ac:dyDescent="0.25">
      <c r="A27" s="384" t="s">
        <v>2134</v>
      </c>
      <c r="B27" s="394">
        <v>10.56</v>
      </c>
      <c r="C27" s="389">
        <v>19</v>
      </c>
      <c r="D27" s="389" t="s">
        <v>1846</v>
      </c>
      <c r="E27" s="398"/>
      <c r="F27" s="399"/>
      <c r="G27" s="405"/>
      <c r="T27" s="390" t="s">
        <v>2134</v>
      </c>
      <c r="U27" s="392">
        <v>9.6295574446352159</v>
      </c>
      <c r="V27" s="392">
        <v>12.179749461157977</v>
      </c>
    </row>
    <row r="28" spans="1:22" x14ac:dyDescent="0.25">
      <c r="A28" s="382" t="s">
        <v>2135</v>
      </c>
      <c r="B28" s="393">
        <v>12.22</v>
      </c>
      <c r="C28" s="388">
        <v>49</v>
      </c>
      <c r="D28" s="388" t="s">
        <v>1846</v>
      </c>
      <c r="E28" s="401"/>
      <c r="F28" s="402"/>
      <c r="G28" s="404"/>
      <c r="T28" s="390" t="s">
        <v>2135</v>
      </c>
      <c r="U28" s="392">
        <v>5.5224641149716103</v>
      </c>
      <c r="V28" s="392">
        <v>12.0767767900387</v>
      </c>
    </row>
    <row r="29" spans="1:22" x14ac:dyDescent="0.25">
      <c r="A29" s="384" t="s">
        <v>2136</v>
      </c>
      <c r="B29" s="394">
        <v>6.42</v>
      </c>
      <c r="C29" s="389">
        <v>24</v>
      </c>
      <c r="D29" s="389" t="s">
        <v>1846</v>
      </c>
      <c r="E29" s="398"/>
      <c r="F29" s="399"/>
      <c r="G29" s="405"/>
      <c r="T29" s="390" t="s">
        <v>2136</v>
      </c>
      <c r="U29" s="392">
        <v>2.3336390956147408</v>
      </c>
      <c r="V29" s="392">
        <v>5.9929881650186019</v>
      </c>
    </row>
    <row r="30" spans="1:22" x14ac:dyDescent="0.25">
      <c r="A30" s="382" t="s">
        <v>2137</v>
      </c>
      <c r="B30" s="393">
        <v>10.75</v>
      </c>
      <c r="C30" s="388">
        <v>20</v>
      </c>
      <c r="D30" s="388" t="s">
        <v>1847</v>
      </c>
      <c r="E30" s="401"/>
      <c r="F30" s="402"/>
      <c r="G30" s="404"/>
      <c r="T30" s="390" t="s">
        <v>2137</v>
      </c>
      <c r="U30" s="392">
        <v>9.254801768784743</v>
      </c>
      <c r="V30" s="392">
        <v>19.387165043674152</v>
      </c>
    </row>
    <row r="31" spans="1:22" x14ac:dyDescent="0.25">
      <c r="A31" s="384" t="s">
        <v>2138</v>
      </c>
      <c r="B31" s="394">
        <v>8.84</v>
      </c>
      <c r="C31" s="389">
        <v>25</v>
      </c>
      <c r="D31" s="389" t="s">
        <v>1847</v>
      </c>
      <c r="E31" s="398"/>
      <c r="F31" s="399"/>
      <c r="G31" s="405"/>
      <c r="T31" s="390" t="s">
        <v>2138</v>
      </c>
      <c r="U31" s="392">
        <v>2.2877755857828479</v>
      </c>
      <c r="V31" s="392">
        <v>15.650464952211395</v>
      </c>
    </row>
    <row r="32" spans="1:22" x14ac:dyDescent="0.25">
      <c r="A32" s="382" t="s">
        <v>2139</v>
      </c>
      <c r="B32" s="393">
        <v>3.49</v>
      </c>
      <c r="C32" s="388">
        <v>41</v>
      </c>
      <c r="D32" s="388" t="s">
        <v>1847</v>
      </c>
      <c r="E32" s="401"/>
      <c r="F32" s="402"/>
      <c r="G32" s="404"/>
      <c r="T32" s="390" t="s">
        <v>2139</v>
      </c>
      <c r="U32" s="392">
        <v>2.2540729231453387</v>
      </c>
      <c r="V32" s="392">
        <v>4.0212333192942085</v>
      </c>
    </row>
    <row r="33" spans="1:22" x14ac:dyDescent="0.25">
      <c r="A33" s="384" t="s">
        <v>2140</v>
      </c>
      <c r="B33" s="394">
        <v>2.04</v>
      </c>
      <c r="C33" s="389">
        <v>13</v>
      </c>
      <c r="D33" s="389" t="s">
        <v>1847</v>
      </c>
      <c r="E33" s="398"/>
      <c r="F33" s="399"/>
      <c r="G33" s="405"/>
      <c r="T33" s="390" t="s">
        <v>2140</v>
      </c>
      <c r="U33" s="392">
        <v>0.10164999511642736</v>
      </c>
      <c r="V33" s="392">
        <v>2.5312949909092164</v>
      </c>
    </row>
    <row r="34" spans="1:22" x14ac:dyDescent="0.25">
      <c r="A34" s="382" t="s">
        <v>2141</v>
      </c>
      <c r="B34" s="393">
        <v>50.89</v>
      </c>
      <c r="C34" s="388">
        <v>8</v>
      </c>
      <c r="D34" s="388" t="s">
        <v>1846</v>
      </c>
      <c r="E34" s="401"/>
      <c r="F34" s="402"/>
      <c r="G34" s="404"/>
      <c r="T34" s="390" t="s">
        <v>2141</v>
      </c>
      <c r="U34" s="392">
        <v>46.479541451835161</v>
      </c>
      <c r="V34" s="392">
        <v>95.231551223009802</v>
      </c>
    </row>
    <row r="35" spans="1:22" x14ac:dyDescent="0.25">
      <c r="A35" s="384" t="s">
        <v>2142</v>
      </c>
      <c r="B35" s="394">
        <v>49.36</v>
      </c>
      <c r="C35" s="389">
        <v>19</v>
      </c>
      <c r="D35" s="389" t="s">
        <v>1846</v>
      </c>
      <c r="E35" s="398"/>
      <c r="F35" s="399"/>
      <c r="G35" s="405"/>
      <c r="T35" s="390" t="s">
        <v>2142</v>
      </c>
      <c r="U35" s="392">
        <v>30.777574160586813</v>
      </c>
      <c r="V35" s="392">
        <v>85.999231414426106</v>
      </c>
    </row>
    <row r="36" spans="1:22" x14ac:dyDescent="0.25">
      <c r="A36" s="382" t="s">
        <v>2143</v>
      </c>
      <c r="B36" s="393">
        <v>57.78</v>
      </c>
      <c r="C36" s="388">
        <v>12</v>
      </c>
      <c r="D36" s="388" t="s">
        <v>1846</v>
      </c>
      <c r="E36" s="401"/>
      <c r="F36" s="402"/>
      <c r="G36" s="404"/>
      <c r="T36" s="390" t="s">
        <v>2143</v>
      </c>
      <c r="U36" s="392">
        <v>38.777137007322438</v>
      </c>
      <c r="V36" s="392">
        <v>110.16129794841405</v>
      </c>
    </row>
    <row r="37" spans="1:22" x14ac:dyDescent="0.25">
      <c r="A37" s="384" t="s">
        <v>2144</v>
      </c>
      <c r="B37" s="394">
        <v>42.15</v>
      </c>
      <c r="C37" s="389">
        <v>22</v>
      </c>
      <c r="D37" s="389" t="s">
        <v>1846</v>
      </c>
      <c r="E37" s="398"/>
      <c r="F37" s="399"/>
      <c r="G37" s="405"/>
      <c r="T37" s="390" t="s">
        <v>2144</v>
      </c>
      <c r="U37" s="392">
        <v>38.160373082855507</v>
      </c>
      <c r="V37" s="392">
        <v>81.629829422926235</v>
      </c>
    </row>
    <row r="38" spans="1:22" x14ac:dyDescent="0.25">
      <c r="A38" s="382" t="s">
        <v>2145</v>
      </c>
      <c r="B38" s="393">
        <v>5.15</v>
      </c>
      <c r="C38" s="388">
        <v>2</v>
      </c>
      <c r="D38" s="388" t="s">
        <v>1846</v>
      </c>
      <c r="E38" s="401"/>
      <c r="F38" s="402"/>
      <c r="G38" s="404"/>
      <c r="T38" s="390" t="s">
        <v>2145</v>
      </c>
      <c r="U38" s="392">
        <v>1.6071537695428919</v>
      </c>
      <c r="V38" s="392">
        <v>9.4450950514871419</v>
      </c>
    </row>
    <row r="39" spans="1:22" x14ac:dyDescent="0.25">
      <c r="A39" s="384" t="s">
        <v>2146</v>
      </c>
      <c r="B39" s="394">
        <v>5.15</v>
      </c>
      <c r="C39" s="389">
        <v>43</v>
      </c>
      <c r="D39" s="389" t="s">
        <v>1846</v>
      </c>
      <c r="E39" s="398"/>
      <c r="F39" s="399"/>
      <c r="G39" s="405"/>
      <c r="T39" s="390" t="s">
        <v>2146</v>
      </c>
      <c r="U39" s="392">
        <v>0.4203307587063092</v>
      </c>
      <c r="V39" s="392">
        <v>6.1616051627410657</v>
      </c>
    </row>
    <row r="40" spans="1:22" x14ac:dyDescent="0.25">
      <c r="A40" s="382" t="s">
        <v>2147</v>
      </c>
      <c r="B40" s="393">
        <v>14.53</v>
      </c>
      <c r="C40" s="388">
        <v>45</v>
      </c>
      <c r="D40" s="388" t="s">
        <v>1847</v>
      </c>
      <c r="E40" s="401"/>
      <c r="F40" s="402"/>
      <c r="G40" s="404"/>
      <c r="T40" s="390" t="s">
        <v>2147</v>
      </c>
      <c r="U40" s="392">
        <v>4.6174435608607833</v>
      </c>
      <c r="V40" s="392">
        <v>18.418626426191988</v>
      </c>
    </row>
    <row r="41" spans="1:22" x14ac:dyDescent="0.25">
      <c r="A41" s="384" t="s">
        <v>2148</v>
      </c>
      <c r="B41" s="394">
        <v>11.35</v>
      </c>
      <c r="C41" s="389">
        <v>5</v>
      </c>
      <c r="D41" s="389" t="s">
        <v>1846</v>
      </c>
      <c r="E41" s="398"/>
      <c r="F41" s="399"/>
      <c r="G41" s="405"/>
      <c r="T41" s="390" t="s">
        <v>2148</v>
      </c>
      <c r="U41" s="392">
        <v>8.5127173865124917E-3</v>
      </c>
      <c r="V41" s="392">
        <v>16.70424451895806</v>
      </c>
    </row>
    <row r="42" spans="1:22" x14ac:dyDescent="0.25">
      <c r="A42" s="382" t="s">
        <v>2149</v>
      </c>
      <c r="B42" s="393">
        <v>16.04</v>
      </c>
      <c r="C42" s="388">
        <v>36</v>
      </c>
      <c r="D42" s="388" t="s">
        <v>1846</v>
      </c>
      <c r="E42" s="401"/>
      <c r="F42" s="402"/>
      <c r="G42" s="404"/>
      <c r="T42" s="390" t="s">
        <v>2149</v>
      </c>
      <c r="U42" s="392">
        <v>10.83882264685989</v>
      </c>
      <c r="V42" s="392">
        <v>27.262162882743596</v>
      </c>
    </row>
    <row r="43" spans="1:22" x14ac:dyDescent="0.25">
      <c r="A43" s="384" t="s">
        <v>2150</v>
      </c>
      <c r="B43" s="394">
        <v>4.1100000000000003</v>
      </c>
      <c r="C43" s="389">
        <v>15</v>
      </c>
      <c r="D43" s="389" t="s">
        <v>1847</v>
      </c>
      <c r="E43" s="398"/>
      <c r="F43" s="399"/>
      <c r="G43" s="405"/>
      <c r="T43" s="390" t="s">
        <v>2150</v>
      </c>
      <c r="U43" s="392">
        <v>2.7694275098272332</v>
      </c>
      <c r="V43" s="392">
        <v>3.8679517808691455</v>
      </c>
    </row>
    <row r="44" spans="1:22" x14ac:dyDescent="0.25">
      <c r="A44" s="382" t="s">
        <v>2151</v>
      </c>
      <c r="B44" s="393">
        <v>108</v>
      </c>
      <c r="C44" s="388">
        <v>13</v>
      </c>
      <c r="D44" s="388" t="s">
        <v>1847</v>
      </c>
      <c r="E44" s="401"/>
      <c r="F44" s="402"/>
      <c r="G44" s="404"/>
      <c r="T44" s="390" t="s">
        <v>2151</v>
      </c>
      <c r="U44" s="392">
        <v>100.51151941718071</v>
      </c>
      <c r="V44" s="392">
        <v>203.13091792458673</v>
      </c>
    </row>
    <row r="45" spans="1:22" x14ac:dyDescent="0.25">
      <c r="A45" s="384" t="s">
        <v>2152</v>
      </c>
      <c r="B45" s="394">
        <v>140</v>
      </c>
      <c r="C45" s="389">
        <v>36</v>
      </c>
      <c r="D45" s="389" t="s">
        <v>1846</v>
      </c>
      <c r="E45" s="398"/>
      <c r="F45" s="399"/>
      <c r="G45" s="405"/>
      <c r="T45" s="390" t="s">
        <v>2152</v>
      </c>
      <c r="U45" s="392">
        <v>2.0381843084514912</v>
      </c>
      <c r="V45" s="392">
        <v>148.32139610442806</v>
      </c>
    </row>
    <row r="46" spans="1:22" ht="15.75" thickBot="1" x14ac:dyDescent="0.3">
      <c r="A46" s="382" t="s">
        <v>2153</v>
      </c>
      <c r="B46" s="393">
        <v>230</v>
      </c>
      <c r="C46" s="388">
        <v>43</v>
      </c>
      <c r="D46" s="388" t="s">
        <v>1846</v>
      </c>
      <c r="E46" s="406"/>
      <c r="F46" s="407"/>
      <c r="G46" s="408"/>
      <c r="T46" s="391" t="s">
        <v>2153</v>
      </c>
      <c r="U46" s="392">
        <v>105.05349544452963</v>
      </c>
      <c r="V46" s="392">
        <v>289.68960830163604</v>
      </c>
    </row>
    <row r="47" spans="1:22" ht="15.75" thickTop="1" x14ac:dyDescent="0.25">
      <c r="A47" s="385"/>
      <c r="B47" s="385"/>
    </row>
    <row r="48" spans="1:22" x14ac:dyDescent="0.25">
      <c r="A48" s="385"/>
      <c r="B48" s="385"/>
    </row>
    <row r="49" spans="1:2" x14ac:dyDescent="0.25">
      <c r="A49" s="385"/>
      <c r="B49" s="385"/>
    </row>
    <row r="50" spans="1:2" x14ac:dyDescent="0.25">
      <c r="A50" s="385"/>
      <c r="B50" s="385"/>
    </row>
    <row r="51" spans="1:2" x14ac:dyDescent="0.25">
      <c r="A51" s="385"/>
      <c r="B51" s="385"/>
    </row>
    <row r="52" spans="1:2" x14ac:dyDescent="0.25">
      <c r="A52" s="385"/>
      <c r="B52" s="385"/>
    </row>
    <row r="53" spans="1:2" x14ac:dyDescent="0.25">
      <c r="A53" s="385"/>
      <c r="B53" s="385"/>
    </row>
    <row r="54" spans="1:2" x14ac:dyDescent="0.25">
      <c r="A54" s="385"/>
      <c r="B54" s="385"/>
    </row>
    <row r="55" spans="1:2" x14ac:dyDescent="0.25">
      <c r="A55" s="385"/>
      <c r="B55" s="385"/>
    </row>
    <row r="56" spans="1:2" x14ac:dyDescent="0.25">
      <c r="A56" s="385"/>
      <c r="B56" s="385"/>
    </row>
    <row r="57" spans="1:2" x14ac:dyDescent="0.25">
      <c r="A57" s="385"/>
      <c r="B57" s="385"/>
    </row>
    <row r="58" spans="1:2" x14ac:dyDescent="0.25">
      <c r="A58" s="385"/>
      <c r="B58" s="385"/>
    </row>
    <row r="59" spans="1:2" x14ac:dyDescent="0.25">
      <c r="A59" s="385"/>
      <c r="B59" s="385"/>
    </row>
  </sheetData>
  <pageMargins left="0.511811024" right="0.511811024" top="0.78740157499999996" bottom="0.78740157499999996" header="0.31496062000000002" footer="0.31496062000000002"/>
  <drawing r:id="rId1"/>
  <tableParts count="3">
    <tablePart r:id="rId2"/>
    <tablePart r:id="rId3"/>
    <tablePart r:id="rId4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115">
    <tabColor rgb="FF00B0F0"/>
  </sheetPr>
  <dimension ref="A1:I15"/>
  <sheetViews>
    <sheetView showGridLines="0" workbookViewId="0">
      <selection activeCell="D5" sqref="D5"/>
    </sheetView>
  </sheetViews>
  <sheetFormatPr defaultRowHeight="15" x14ac:dyDescent="0.25"/>
  <cols>
    <col min="1" max="1" width="27.28515625" bestFit="1" customWidth="1"/>
    <col min="2" max="2" width="17.7109375" customWidth="1"/>
    <col min="3" max="3" width="18.42578125" customWidth="1"/>
    <col min="4" max="4" width="20.5703125" customWidth="1"/>
    <col min="5" max="5" width="14.7109375" customWidth="1"/>
    <col min="6" max="6" width="24.140625" customWidth="1"/>
    <col min="7" max="7" width="17.28515625" customWidth="1"/>
    <col min="8" max="8" width="12.28515625" customWidth="1"/>
    <col min="9" max="9" width="17.7109375" customWidth="1"/>
  </cols>
  <sheetData>
    <row r="1" spans="1:9" x14ac:dyDescent="0.25">
      <c r="A1" s="68" t="s">
        <v>2165</v>
      </c>
      <c r="B1" s="411"/>
      <c r="C1" s="419"/>
      <c r="E1" s="410"/>
      <c r="F1" s="410"/>
      <c r="G1" s="410"/>
      <c r="H1" s="410"/>
      <c r="I1" s="410"/>
    </row>
    <row r="2" spans="1:9" x14ac:dyDescent="0.25">
      <c r="A2" s="413">
        <f ca="1">TODAY()</f>
        <v>42542</v>
      </c>
      <c r="B2" s="417"/>
      <c r="C2" s="418"/>
      <c r="E2" s="418"/>
      <c r="F2" s="418"/>
      <c r="G2" s="418"/>
      <c r="H2" s="418"/>
      <c r="I2" s="418"/>
    </row>
    <row r="3" spans="1:9" ht="15.75" x14ac:dyDescent="0.25">
      <c r="B3" s="409"/>
      <c r="C3" s="415"/>
      <c r="D3" s="415"/>
      <c r="E3" s="415"/>
      <c r="F3" s="415"/>
      <c r="G3" s="415"/>
      <c r="H3" s="415"/>
      <c r="I3" s="415"/>
    </row>
    <row r="4" spans="1:9" ht="15.75" thickBot="1" x14ac:dyDescent="0.3">
      <c r="A4" s="432" t="s">
        <v>2159</v>
      </c>
      <c r="B4" s="433" t="s">
        <v>2160</v>
      </c>
      <c r="C4" s="434" t="s">
        <v>2161</v>
      </c>
      <c r="D4" s="434" t="s">
        <v>2322</v>
      </c>
      <c r="E4" s="434" t="s">
        <v>342</v>
      </c>
      <c r="F4" s="434" t="s">
        <v>2162</v>
      </c>
      <c r="G4" s="434" t="s">
        <v>2163</v>
      </c>
      <c r="H4" s="434" t="s">
        <v>385</v>
      </c>
      <c r="I4" s="434" t="s">
        <v>2164</v>
      </c>
    </row>
    <row r="5" spans="1:9" ht="16.5" thickTop="1" x14ac:dyDescent="0.25">
      <c r="A5" t="s">
        <v>1954</v>
      </c>
      <c r="B5" s="412">
        <v>3</v>
      </c>
      <c r="C5" s="413">
        <v>42340</v>
      </c>
      <c r="D5" s="507"/>
      <c r="E5" s="508"/>
      <c r="F5" s="414">
        <v>2</v>
      </c>
      <c r="G5" s="514"/>
      <c r="H5" s="515"/>
      <c r="I5" s="516"/>
    </row>
    <row r="6" spans="1:9" ht="15.75" x14ac:dyDescent="0.25">
      <c r="A6" t="s">
        <v>1953</v>
      </c>
      <c r="B6" s="412">
        <v>1</v>
      </c>
      <c r="C6" s="413">
        <f ca="1">TODAY()-30</f>
        <v>42512</v>
      </c>
      <c r="D6" s="509"/>
      <c r="E6" s="510"/>
      <c r="F6" s="414">
        <v>1</v>
      </c>
      <c r="G6" s="517"/>
      <c r="H6" s="513"/>
      <c r="I6" s="518"/>
    </row>
    <row r="7" spans="1:9" ht="15.75" x14ac:dyDescent="0.25">
      <c r="A7" t="s">
        <v>1951</v>
      </c>
      <c r="B7" s="412">
        <v>5</v>
      </c>
      <c r="C7" s="413">
        <v>42353</v>
      </c>
      <c r="D7" s="509"/>
      <c r="E7" s="510"/>
      <c r="F7" s="414">
        <v>4</v>
      </c>
      <c r="G7" s="517"/>
      <c r="H7" s="513"/>
      <c r="I7" s="518"/>
    </row>
    <row r="8" spans="1:9" ht="15.75" x14ac:dyDescent="0.25">
      <c r="A8" t="s">
        <v>1952</v>
      </c>
      <c r="B8" s="416">
        <v>3</v>
      </c>
      <c r="C8" s="413">
        <v>42219</v>
      </c>
      <c r="D8" s="509"/>
      <c r="E8" s="510"/>
      <c r="F8" s="414">
        <v>0</v>
      </c>
      <c r="G8" s="517"/>
      <c r="H8" s="513"/>
      <c r="I8" s="518"/>
    </row>
    <row r="9" spans="1:9" ht="15.75" x14ac:dyDescent="0.25">
      <c r="A9" t="s">
        <v>1957</v>
      </c>
      <c r="B9" s="416">
        <v>4</v>
      </c>
      <c r="C9" s="413">
        <v>42205</v>
      </c>
      <c r="D9" s="509"/>
      <c r="E9" s="510"/>
      <c r="F9" s="414">
        <v>0</v>
      </c>
      <c r="G9" s="517"/>
      <c r="H9" s="513"/>
      <c r="I9" s="518"/>
    </row>
    <row r="10" spans="1:9" ht="15.75" x14ac:dyDescent="0.25">
      <c r="A10" s="415" t="s">
        <v>2170</v>
      </c>
      <c r="B10" s="416">
        <v>1</v>
      </c>
      <c r="C10" s="413">
        <f ca="1">TODAY()-50</f>
        <v>42492</v>
      </c>
      <c r="D10" s="509"/>
      <c r="E10" s="510"/>
      <c r="F10" s="414">
        <v>3</v>
      </c>
      <c r="G10" s="517"/>
      <c r="H10" s="513"/>
      <c r="I10" s="518"/>
    </row>
    <row r="11" spans="1:9" ht="15.75" x14ac:dyDescent="0.25">
      <c r="A11" s="415" t="s">
        <v>2171</v>
      </c>
      <c r="B11" s="416">
        <v>5</v>
      </c>
      <c r="C11" s="413">
        <v>42289</v>
      </c>
      <c r="D11" s="509"/>
      <c r="E11" s="510"/>
      <c r="F11" s="414">
        <v>4</v>
      </c>
      <c r="G11" s="517"/>
      <c r="H11" s="513"/>
      <c r="I11" s="518"/>
    </row>
    <row r="12" spans="1:9" ht="15.75" x14ac:dyDescent="0.25">
      <c r="A12" s="415" t="s">
        <v>2172</v>
      </c>
      <c r="B12" s="416">
        <v>4</v>
      </c>
      <c r="C12" s="413">
        <v>42389</v>
      </c>
      <c r="D12" s="509"/>
      <c r="E12" s="510"/>
      <c r="F12" s="414">
        <v>5</v>
      </c>
      <c r="G12" s="517"/>
      <c r="H12" s="513"/>
      <c r="I12" s="518"/>
    </row>
    <row r="13" spans="1:9" ht="15.75" x14ac:dyDescent="0.25">
      <c r="A13" s="415" t="s">
        <v>2173</v>
      </c>
      <c r="B13" s="416">
        <v>1</v>
      </c>
      <c r="C13" s="413">
        <f ca="1">TODAY()-30</f>
        <v>42512</v>
      </c>
      <c r="D13" s="509"/>
      <c r="E13" s="510"/>
      <c r="F13" s="414">
        <v>1</v>
      </c>
      <c r="G13" s="517"/>
      <c r="H13" s="513"/>
      <c r="I13" s="518"/>
    </row>
    <row r="14" spans="1:9" ht="16.5" thickBot="1" x14ac:dyDescent="0.3">
      <c r="A14" s="415" t="s">
        <v>2174</v>
      </c>
      <c r="B14" s="416">
        <v>2</v>
      </c>
      <c r="C14" s="413">
        <v>42392</v>
      </c>
      <c r="D14" s="511"/>
      <c r="E14" s="512"/>
      <c r="F14" s="414">
        <v>2</v>
      </c>
      <c r="G14" s="519"/>
      <c r="H14" s="520"/>
      <c r="I14" s="521"/>
    </row>
    <row r="15" spans="1:9" ht="15.75" thickTop="1" x14ac:dyDescent="0.25"/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  <legacyDrawing r:id="rId3"/>
  <tableParts count="2">
    <tablePart r:id="rId4"/>
    <tablePart r:id="rId5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16">
    <tabColor rgb="FF00B0F0"/>
  </sheetPr>
  <dimension ref="A1:D7"/>
  <sheetViews>
    <sheetView showGridLines="0" workbookViewId="0">
      <selection sqref="A1:D1"/>
    </sheetView>
  </sheetViews>
  <sheetFormatPr defaultRowHeight="15" x14ac:dyDescent="0.25"/>
  <cols>
    <col min="1" max="1" width="6.42578125" customWidth="1"/>
    <col min="2" max="2" width="9.7109375" customWidth="1"/>
    <col min="3" max="3" width="12.7109375" customWidth="1"/>
    <col min="4" max="4" width="17.5703125" customWidth="1"/>
  </cols>
  <sheetData>
    <row r="1" spans="1:4" ht="26.25" x14ac:dyDescent="0.4">
      <c r="A1" s="559" t="s">
        <v>2166</v>
      </c>
      <c r="B1" s="560"/>
      <c r="C1" s="560"/>
      <c r="D1" s="561"/>
    </row>
    <row r="2" spans="1:4" x14ac:dyDescent="0.25">
      <c r="A2" s="424" t="s">
        <v>130</v>
      </c>
      <c r="B2" s="422" t="s">
        <v>2167</v>
      </c>
      <c r="C2" s="423" t="s">
        <v>2168</v>
      </c>
      <c r="D2" s="425" t="s">
        <v>2169</v>
      </c>
    </row>
    <row r="3" spans="1:4" x14ac:dyDescent="0.25">
      <c r="A3" s="426">
        <v>1</v>
      </c>
      <c r="B3" s="420">
        <v>60</v>
      </c>
      <c r="C3" s="421">
        <v>400</v>
      </c>
      <c r="D3" s="427">
        <v>200</v>
      </c>
    </row>
    <row r="4" spans="1:4" x14ac:dyDescent="0.25">
      <c r="A4" s="426">
        <v>2</v>
      </c>
      <c r="B4" s="420">
        <v>90</v>
      </c>
      <c r="C4" s="421">
        <v>150</v>
      </c>
      <c r="D4" s="427">
        <v>35</v>
      </c>
    </row>
    <row r="5" spans="1:4" x14ac:dyDescent="0.25">
      <c r="A5" s="426">
        <v>3</v>
      </c>
      <c r="B5" s="420">
        <v>45</v>
      </c>
      <c r="C5" s="421">
        <v>350</v>
      </c>
      <c r="D5" s="427">
        <v>250</v>
      </c>
    </row>
    <row r="6" spans="1:4" x14ac:dyDescent="0.25">
      <c r="A6" s="426">
        <v>4</v>
      </c>
      <c r="B6" s="420">
        <v>30</v>
      </c>
      <c r="C6" s="421">
        <v>700</v>
      </c>
      <c r="D6" s="427">
        <v>500</v>
      </c>
    </row>
    <row r="7" spans="1:4" ht="15.75" thickBot="1" x14ac:dyDescent="0.3">
      <c r="A7" s="428">
        <v>5</v>
      </c>
      <c r="B7" s="429">
        <v>120</v>
      </c>
      <c r="C7" s="430">
        <v>120</v>
      </c>
      <c r="D7" s="431">
        <v>230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17">
    <tabColor theme="5"/>
  </sheetPr>
  <dimension ref="A1:L58"/>
  <sheetViews>
    <sheetView topLeftCell="B1" workbookViewId="0">
      <selection activeCell="C5" sqref="C5"/>
    </sheetView>
  </sheetViews>
  <sheetFormatPr defaultRowHeight="15" x14ac:dyDescent="0.25"/>
  <cols>
    <col min="1" max="1" width="33" style="437" bestFit="1" customWidth="1"/>
    <col min="2" max="2" width="17.28515625" style="437" bestFit="1" customWidth="1"/>
    <col min="3" max="3" width="33.140625" style="437" bestFit="1" customWidth="1"/>
    <col min="4" max="4" width="9.42578125" style="437" customWidth="1"/>
    <col min="5" max="5" width="14.42578125" style="437" customWidth="1"/>
    <col min="6" max="6" width="13" style="437" bestFit="1" customWidth="1"/>
    <col min="7" max="7" width="15.140625" style="437" customWidth="1"/>
    <col min="8" max="8" width="16.42578125" style="437" customWidth="1"/>
    <col min="9" max="9" width="13" style="437" bestFit="1" customWidth="1"/>
    <col min="10" max="10" width="15.5703125" style="437" customWidth="1"/>
    <col min="11" max="11" width="13.7109375" style="437" bestFit="1" customWidth="1"/>
    <col min="12" max="12" width="10.42578125" style="437" bestFit="1" customWidth="1"/>
    <col min="13" max="16384" width="9.140625" style="437"/>
  </cols>
  <sheetData>
    <row r="1" spans="1:12" x14ac:dyDescent="0.25">
      <c r="A1" s="443" t="s">
        <v>2234</v>
      </c>
    </row>
    <row r="2" spans="1:12" x14ac:dyDescent="0.25">
      <c r="A2" s="438">
        <v>880</v>
      </c>
      <c r="B2" s="439"/>
      <c r="C2" s="439"/>
      <c r="D2" s="439"/>
      <c r="E2" s="439"/>
      <c r="F2" s="439"/>
      <c r="G2" s="439"/>
      <c r="H2" s="439"/>
      <c r="I2" s="439"/>
      <c r="J2" s="439"/>
      <c r="K2" s="439"/>
    </row>
    <row r="4" spans="1:12" s="436" customFormat="1" ht="29.25" customHeight="1" thickBot="1" x14ac:dyDescent="0.3">
      <c r="A4" s="444" t="s">
        <v>280</v>
      </c>
      <c r="B4" s="444" t="s">
        <v>79</v>
      </c>
      <c r="C4" s="444" t="s">
        <v>2175</v>
      </c>
      <c r="D4" s="444" t="s">
        <v>2176</v>
      </c>
      <c r="E4" s="444" t="s">
        <v>2177</v>
      </c>
      <c r="F4" s="444" t="s">
        <v>2178</v>
      </c>
      <c r="G4" s="444" t="s">
        <v>2179</v>
      </c>
      <c r="H4" s="444" t="s">
        <v>2180</v>
      </c>
      <c r="I4" s="444" t="s">
        <v>2181</v>
      </c>
      <c r="J4" s="444" t="s">
        <v>2182</v>
      </c>
      <c r="K4" s="444" t="s">
        <v>2183</v>
      </c>
    </row>
    <row r="5" spans="1:12" ht="15.75" thickTop="1" x14ac:dyDescent="0.25">
      <c r="A5" s="437" t="s">
        <v>2184</v>
      </c>
      <c r="B5" s="437">
        <v>14</v>
      </c>
      <c r="C5" s="532"/>
      <c r="D5" s="533"/>
      <c r="E5" s="534"/>
      <c r="F5" s="535"/>
      <c r="G5" s="437">
        <v>1</v>
      </c>
      <c r="H5" s="522"/>
      <c r="I5" s="523"/>
      <c r="J5" s="524"/>
      <c r="K5" s="525"/>
    </row>
    <row r="6" spans="1:12" x14ac:dyDescent="0.25">
      <c r="A6" s="437" t="s">
        <v>2185</v>
      </c>
      <c r="B6" s="437">
        <v>46</v>
      </c>
      <c r="C6" s="536"/>
      <c r="E6" s="440"/>
      <c r="F6" s="537"/>
      <c r="G6" s="437">
        <v>4</v>
      </c>
      <c r="H6" s="526"/>
      <c r="I6" s="441"/>
      <c r="J6" s="442"/>
      <c r="K6" s="527"/>
    </row>
    <row r="7" spans="1:12" x14ac:dyDescent="0.25">
      <c r="A7" s="437" t="s">
        <v>2186</v>
      </c>
      <c r="B7" s="437">
        <v>24</v>
      </c>
      <c r="C7" s="536"/>
      <c r="E7" s="440"/>
      <c r="F7" s="537"/>
      <c r="G7" s="437">
        <v>3</v>
      </c>
      <c r="H7" s="526"/>
      <c r="I7" s="441"/>
      <c r="J7" s="442"/>
      <c r="K7" s="527"/>
    </row>
    <row r="8" spans="1:12" x14ac:dyDescent="0.25">
      <c r="A8" s="437" t="s">
        <v>2187</v>
      </c>
      <c r="B8" s="437">
        <v>7</v>
      </c>
      <c r="C8" s="536"/>
      <c r="E8" s="440"/>
      <c r="F8" s="537"/>
      <c r="G8" s="437">
        <v>2</v>
      </c>
      <c r="H8" s="526"/>
      <c r="I8" s="441"/>
      <c r="J8" s="442"/>
      <c r="K8" s="527"/>
    </row>
    <row r="9" spans="1:12" x14ac:dyDescent="0.25">
      <c r="A9" s="437" t="s">
        <v>2188</v>
      </c>
      <c r="B9" s="437">
        <v>3</v>
      </c>
      <c r="C9" s="536"/>
      <c r="E9" s="440"/>
      <c r="F9" s="537"/>
      <c r="G9" s="437">
        <v>0</v>
      </c>
      <c r="H9" s="526"/>
      <c r="I9" s="441"/>
      <c r="J9" s="442"/>
      <c r="K9" s="527"/>
      <c r="L9" s="440"/>
    </row>
    <row r="10" spans="1:12" x14ac:dyDescent="0.25">
      <c r="A10" s="437" t="s">
        <v>2189</v>
      </c>
      <c r="B10" s="437">
        <v>8</v>
      </c>
      <c r="C10" s="536"/>
      <c r="E10" s="440"/>
      <c r="F10" s="537"/>
      <c r="G10" s="437">
        <v>0</v>
      </c>
      <c r="H10" s="526"/>
      <c r="I10" s="441"/>
      <c r="J10" s="442"/>
      <c r="K10" s="527"/>
      <c r="L10" s="440"/>
    </row>
    <row r="11" spans="1:12" x14ac:dyDescent="0.25">
      <c r="A11" s="437" t="s">
        <v>2190</v>
      </c>
      <c r="B11" s="437">
        <v>47</v>
      </c>
      <c r="C11" s="536"/>
      <c r="E11" s="440"/>
      <c r="F11" s="537"/>
      <c r="G11" s="437">
        <v>3</v>
      </c>
      <c r="H11" s="526"/>
      <c r="I11" s="441"/>
      <c r="J11" s="442"/>
      <c r="K11" s="527"/>
      <c r="L11" s="440"/>
    </row>
    <row r="12" spans="1:12" x14ac:dyDescent="0.25">
      <c r="A12" s="437" t="s">
        <v>399</v>
      </c>
      <c r="B12" s="437">
        <v>35</v>
      </c>
      <c r="C12" s="536"/>
      <c r="E12" s="440"/>
      <c r="F12" s="537"/>
      <c r="G12" s="437">
        <v>3</v>
      </c>
      <c r="H12" s="526"/>
      <c r="I12" s="441"/>
      <c r="J12" s="442"/>
      <c r="K12" s="527"/>
      <c r="L12" s="440"/>
    </row>
    <row r="13" spans="1:12" x14ac:dyDescent="0.25">
      <c r="A13" s="437" t="s">
        <v>2191</v>
      </c>
      <c r="B13" s="437">
        <v>18</v>
      </c>
      <c r="C13" s="536"/>
      <c r="E13" s="440"/>
      <c r="F13" s="537"/>
      <c r="G13" s="437">
        <v>0</v>
      </c>
      <c r="H13" s="526"/>
      <c r="I13" s="441"/>
      <c r="J13" s="442"/>
      <c r="K13" s="527"/>
    </row>
    <row r="14" spans="1:12" x14ac:dyDescent="0.25">
      <c r="A14" s="437" t="s">
        <v>2192</v>
      </c>
      <c r="B14" s="437">
        <v>4</v>
      </c>
      <c r="C14" s="536"/>
      <c r="E14" s="440"/>
      <c r="F14" s="537"/>
      <c r="G14" s="437">
        <v>0</v>
      </c>
      <c r="H14" s="526"/>
      <c r="I14" s="441"/>
      <c r="J14" s="442"/>
      <c r="K14" s="527"/>
    </row>
    <row r="15" spans="1:12" x14ac:dyDescent="0.25">
      <c r="A15" s="437" t="s">
        <v>2193</v>
      </c>
      <c r="B15" s="437">
        <v>5</v>
      </c>
      <c r="C15" s="536"/>
      <c r="E15" s="440"/>
      <c r="F15" s="537"/>
      <c r="G15" s="437">
        <v>0</v>
      </c>
      <c r="H15" s="526"/>
      <c r="I15" s="441"/>
      <c r="J15" s="442"/>
      <c r="K15" s="527"/>
    </row>
    <row r="16" spans="1:12" x14ac:dyDescent="0.25">
      <c r="A16" s="437" t="s">
        <v>2194</v>
      </c>
      <c r="B16" s="437">
        <v>1</v>
      </c>
      <c r="C16" s="536"/>
      <c r="E16" s="440"/>
      <c r="F16" s="537"/>
      <c r="G16" s="437">
        <v>0</v>
      </c>
      <c r="H16" s="526"/>
      <c r="I16" s="441"/>
      <c r="J16" s="442"/>
      <c r="K16" s="527"/>
    </row>
    <row r="17" spans="1:11" x14ac:dyDescent="0.25">
      <c r="A17" s="437" t="s">
        <v>2195</v>
      </c>
      <c r="B17" s="437">
        <v>16</v>
      </c>
      <c r="C17" s="536"/>
      <c r="E17" s="440"/>
      <c r="F17" s="537"/>
      <c r="G17" s="437">
        <v>2</v>
      </c>
      <c r="H17" s="526"/>
      <c r="I17" s="441"/>
      <c r="J17" s="442"/>
      <c r="K17" s="527"/>
    </row>
    <row r="18" spans="1:11" x14ac:dyDescent="0.25">
      <c r="A18" s="437" t="s">
        <v>2196</v>
      </c>
      <c r="B18" s="437">
        <v>30</v>
      </c>
      <c r="C18" s="536"/>
      <c r="E18" s="440"/>
      <c r="F18" s="537"/>
      <c r="G18" s="437">
        <v>2</v>
      </c>
      <c r="H18" s="526"/>
      <c r="I18" s="441"/>
      <c r="J18" s="442"/>
      <c r="K18" s="527"/>
    </row>
    <row r="19" spans="1:11" x14ac:dyDescent="0.25">
      <c r="A19" s="437" t="s">
        <v>2197</v>
      </c>
      <c r="B19" s="437">
        <v>33</v>
      </c>
      <c r="C19" s="536"/>
      <c r="E19" s="440"/>
      <c r="F19" s="537"/>
      <c r="G19" s="437">
        <v>2</v>
      </c>
      <c r="H19" s="526"/>
      <c r="I19" s="441"/>
      <c r="J19" s="442"/>
      <c r="K19" s="527"/>
    </row>
    <row r="20" spans="1:11" x14ac:dyDescent="0.25">
      <c r="A20" s="437" t="s">
        <v>2198</v>
      </c>
      <c r="B20" s="437">
        <v>34</v>
      </c>
      <c r="C20" s="536"/>
      <c r="E20" s="440"/>
      <c r="F20" s="537"/>
      <c r="G20" s="437">
        <v>3</v>
      </c>
      <c r="H20" s="526"/>
      <c r="I20" s="441"/>
      <c r="J20" s="442"/>
      <c r="K20" s="527"/>
    </row>
    <row r="21" spans="1:11" x14ac:dyDescent="0.25">
      <c r="A21" s="437" t="s">
        <v>2199</v>
      </c>
      <c r="B21" s="437">
        <v>6</v>
      </c>
      <c r="C21" s="536"/>
      <c r="E21" s="440"/>
      <c r="F21" s="537"/>
      <c r="G21" s="437">
        <v>3</v>
      </c>
      <c r="H21" s="526"/>
      <c r="I21" s="441"/>
      <c r="J21" s="442"/>
      <c r="K21" s="527"/>
    </row>
    <row r="22" spans="1:11" x14ac:dyDescent="0.25">
      <c r="A22" s="437" t="s">
        <v>356</v>
      </c>
      <c r="B22" s="437">
        <v>37</v>
      </c>
      <c r="C22" s="536"/>
      <c r="E22" s="440"/>
      <c r="F22" s="537"/>
      <c r="G22" s="437">
        <v>3</v>
      </c>
      <c r="H22" s="526"/>
      <c r="I22" s="441"/>
      <c r="J22" s="442"/>
      <c r="K22" s="527"/>
    </row>
    <row r="23" spans="1:11" x14ac:dyDescent="0.25">
      <c r="A23" s="437" t="s">
        <v>2200</v>
      </c>
      <c r="B23" s="437">
        <v>10</v>
      </c>
      <c r="C23" s="536"/>
      <c r="E23" s="440"/>
      <c r="F23" s="537"/>
      <c r="G23" s="437">
        <v>3</v>
      </c>
      <c r="H23" s="526"/>
      <c r="I23" s="441"/>
      <c r="J23" s="442"/>
      <c r="K23" s="527"/>
    </row>
    <row r="24" spans="1:11" x14ac:dyDescent="0.25">
      <c r="A24" s="437" t="s">
        <v>2201</v>
      </c>
      <c r="B24" s="437">
        <v>26</v>
      </c>
      <c r="C24" s="536"/>
      <c r="E24" s="440"/>
      <c r="F24" s="537"/>
      <c r="G24" s="437">
        <v>1</v>
      </c>
      <c r="H24" s="526"/>
      <c r="I24" s="441"/>
      <c r="J24" s="442"/>
      <c r="K24" s="527"/>
    </row>
    <row r="25" spans="1:11" x14ac:dyDescent="0.25">
      <c r="A25" s="437" t="s">
        <v>2202</v>
      </c>
      <c r="B25" s="437">
        <v>41</v>
      </c>
      <c r="C25" s="536"/>
      <c r="E25" s="440"/>
      <c r="F25" s="537"/>
      <c r="G25" s="437">
        <v>3</v>
      </c>
      <c r="H25" s="526"/>
      <c r="I25" s="441"/>
      <c r="J25" s="442"/>
      <c r="K25" s="527"/>
    </row>
    <row r="26" spans="1:11" x14ac:dyDescent="0.25">
      <c r="A26" s="437" t="s">
        <v>2203</v>
      </c>
      <c r="B26" s="437">
        <v>39</v>
      </c>
      <c r="C26" s="536"/>
      <c r="E26" s="440"/>
      <c r="F26" s="537"/>
      <c r="G26" s="437">
        <v>3</v>
      </c>
      <c r="H26" s="526"/>
      <c r="I26" s="441"/>
      <c r="J26" s="442"/>
      <c r="K26" s="527"/>
    </row>
    <row r="27" spans="1:11" x14ac:dyDescent="0.25">
      <c r="A27" s="437" t="s">
        <v>2204</v>
      </c>
      <c r="B27" s="437">
        <v>2</v>
      </c>
      <c r="C27" s="536"/>
      <c r="E27" s="440"/>
      <c r="F27" s="537"/>
      <c r="G27" s="437">
        <v>1</v>
      </c>
      <c r="H27" s="526"/>
      <c r="I27" s="441"/>
      <c r="J27" s="442"/>
      <c r="K27" s="527"/>
    </row>
    <row r="28" spans="1:11" x14ac:dyDescent="0.25">
      <c r="A28" s="437" t="s">
        <v>2205</v>
      </c>
      <c r="B28" s="437">
        <v>19</v>
      </c>
      <c r="C28" s="536"/>
      <c r="E28" s="440"/>
      <c r="F28" s="537"/>
      <c r="G28" s="437">
        <v>2</v>
      </c>
      <c r="H28" s="526"/>
      <c r="I28" s="441"/>
      <c r="J28" s="442"/>
      <c r="K28" s="527"/>
    </row>
    <row r="29" spans="1:11" x14ac:dyDescent="0.25">
      <c r="A29" s="437" t="s">
        <v>2206</v>
      </c>
      <c r="B29" s="437">
        <v>43</v>
      </c>
      <c r="C29" s="536"/>
      <c r="E29" s="440"/>
      <c r="F29" s="537"/>
      <c r="G29" s="437">
        <v>3</v>
      </c>
      <c r="H29" s="526"/>
      <c r="I29" s="441"/>
      <c r="J29" s="442"/>
      <c r="K29" s="527"/>
    </row>
    <row r="30" spans="1:11" x14ac:dyDescent="0.25">
      <c r="A30" s="437" t="s">
        <v>2207</v>
      </c>
      <c r="B30" s="437">
        <v>27</v>
      </c>
      <c r="C30" s="536"/>
      <c r="E30" s="440"/>
      <c r="F30" s="537"/>
      <c r="G30" s="437">
        <v>2</v>
      </c>
      <c r="H30" s="526"/>
      <c r="I30" s="441"/>
      <c r="J30" s="442"/>
      <c r="K30" s="527"/>
    </row>
    <row r="31" spans="1:11" x14ac:dyDescent="0.25">
      <c r="A31" s="437" t="s">
        <v>2208</v>
      </c>
      <c r="B31" s="437">
        <v>20</v>
      </c>
      <c r="C31" s="536"/>
      <c r="E31" s="440"/>
      <c r="F31" s="537"/>
      <c r="G31" s="437">
        <v>2</v>
      </c>
      <c r="H31" s="526"/>
      <c r="I31" s="441"/>
      <c r="J31" s="442"/>
      <c r="K31" s="527"/>
    </row>
    <row r="32" spans="1:11" x14ac:dyDescent="0.25">
      <c r="A32" s="437" t="s">
        <v>2209</v>
      </c>
      <c r="B32" s="437">
        <v>45</v>
      </c>
      <c r="C32" s="536"/>
      <c r="E32" s="440"/>
      <c r="F32" s="537"/>
      <c r="G32" s="437">
        <v>3</v>
      </c>
      <c r="H32" s="526"/>
      <c r="I32" s="441"/>
      <c r="J32" s="442"/>
      <c r="K32" s="527"/>
    </row>
    <row r="33" spans="1:11" x14ac:dyDescent="0.25">
      <c r="A33" s="437" t="s">
        <v>2210</v>
      </c>
      <c r="B33" s="437">
        <v>11</v>
      </c>
      <c r="C33" s="536"/>
      <c r="E33" s="440"/>
      <c r="F33" s="537"/>
      <c r="G33" s="437">
        <v>2</v>
      </c>
      <c r="H33" s="526"/>
      <c r="I33" s="441"/>
      <c r="J33" s="442"/>
      <c r="K33" s="527"/>
    </row>
    <row r="34" spans="1:11" x14ac:dyDescent="0.25">
      <c r="A34" s="437" t="s">
        <v>2211</v>
      </c>
      <c r="B34" s="437">
        <v>23</v>
      </c>
      <c r="C34" s="536"/>
      <c r="E34" s="440"/>
      <c r="F34" s="537"/>
      <c r="G34" s="437">
        <v>1</v>
      </c>
      <c r="H34" s="526"/>
      <c r="I34" s="441"/>
      <c r="J34" s="442"/>
      <c r="K34" s="527"/>
    </row>
    <row r="35" spans="1:11" x14ac:dyDescent="0.25">
      <c r="A35" s="437" t="s">
        <v>2212</v>
      </c>
      <c r="B35" s="437">
        <v>22</v>
      </c>
      <c r="C35" s="536"/>
      <c r="E35" s="440"/>
      <c r="F35" s="537"/>
      <c r="G35" s="437">
        <v>2</v>
      </c>
      <c r="H35" s="526"/>
      <c r="I35" s="441"/>
      <c r="J35" s="442"/>
      <c r="K35" s="527"/>
    </row>
    <row r="36" spans="1:11" x14ac:dyDescent="0.25">
      <c r="A36" s="437" t="s">
        <v>2213</v>
      </c>
      <c r="B36" s="437">
        <v>29</v>
      </c>
      <c r="C36" s="536"/>
      <c r="E36" s="440"/>
      <c r="F36" s="537"/>
      <c r="G36" s="437">
        <v>2</v>
      </c>
      <c r="H36" s="526"/>
      <c r="I36" s="441"/>
      <c r="J36" s="442"/>
      <c r="K36" s="527"/>
    </row>
    <row r="37" spans="1:11" x14ac:dyDescent="0.25">
      <c r="A37" s="437" t="s">
        <v>2214</v>
      </c>
      <c r="B37" s="437">
        <v>32</v>
      </c>
      <c r="C37" s="536"/>
      <c r="E37" s="440"/>
      <c r="F37" s="537"/>
      <c r="G37" s="437">
        <v>2</v>
      </c>
      <c r="H37" s="526"/>
      <c r="I37" s="441"/>
      <c r="J37" s="442"/>
      <c r="K37" s="527"/>
    </row>
    <row r="38" spans="1:11" x14ac:dyDescent="0.25">
      <c r="A38" s="437" t="s">
        <v>2215</v>
      </c>
      <c r="B38" s="437">
        <v>31</v>
      </c>
      <c r="C38" s="536"/>
      <c r="E38" s="440"/>
      <c r="F38" s="537"/>
      <c r="G38" s="437">
        <v>3</v>
      </c>
      <c r="H38" s="526"/>
      <c r="I38" s="441"/>
      <c r="J38" s="442"/>
      <c r="K38" s="527"/>
    </row>
    <row r="39" spans="1:11" x14ac:dyDescent="0.25">
      <c r="A39" s="437" t="s">
        <v>2216</v>
      </c>
      <c r="B39" s="437">
        <v>28</v>
      </c>
      <c r="C39" s="536"/>
      <c r="E39" s="440"/>
      <c r="F39" s="537"/>
      <c r="G39" s="437">
        <v>2</v>
      </c>
      <c r="H39" s="526"/>
      <c r="I39" s="441"/>
      <c r="J39" s="442"/>
      <c r="K39" s="527"/>
    </row>
    <row r="40" spans="1:11" x14ac:dyDescent="0.25">
      <c r="A40" s="437" t="s">
        <v>2217</v>
      </c>
      <c r="B40" s="437">
        <v>38</v>
      </c>
      <c r="C40" s="536"/>
      <c r="E40" s="440"/>
      <c r="F40" s="537"/>
      <c r="G40" s="437">
        <v>3</v>
      </c>
      <c r="H40" s="526"/>
      <c r="I40" s="441"/>
      <c r="J40" s="442"/>
      <c r="K40" s="527"/>
    </row>
    <row r="41" spans="1:11" x14ac:dyDescent="0.25">
      <c r="A41" s="437" t="s">
        <v>2218</v>
      </c>
      <c r="B41" s="437">
        <v>17</v>
      </c>
      <c r="C41" s="536"/>
      <c r="E41" s="440"/>
      <c r="F41" s="537"/>
      <c r="G41" s="437">
        <v>2</v>
      </c>
      <c r="H41" s="526"/>
      <c r="I41" s="441"/>
      <c r="J41" s="442"/>
      <c r="K41" s="527"/>
    </row>
    <row r="42" spans="1:11" x14ac:dyDescent="0.25">
      <c r="A42" s="437" t="s">
        <v>2219</v>
      </c>
      <c r="B42" s="437">
        <v>9</v>
      </c>
      <c r="C42" s="536"/>
      <c r="E42" s="440"/>
      <c r="F42" s="537"/>
      <c r="G42" s="437">
        <v>1</v>
      </c>
      <c r="H42" s="526"/>
      <c r="I42" s="441"/>
      <c r="J42" s="442"/>
      <c r="K42" s="527"/>
    </row>
    <row r="43" spans="1:11" x14ac:dyDescent="0.25">
      <c r="A43" s="437" t="s">
        <v>2220</v>
      </c>
      <c r="B43" s="437">
        <v>12</v>
      </c>
      <c r="C43" s="536"/>
      <c r="E43" s="440"/>
      <c r="F43" s="537"/>
      <c r="G43" s="437">
        <v>1</v>
      </c>
      <c r="H43" s="526"/>
      <c r="I43" s="441"/>
      <c r="J43" s="442"/>
      <c r="K43" s="527"/>
    </row>
    <row r="44" spans="1:11" x14ac:dyDescent="0.25">
      <c r="A44" s="437" t="s">
        <v>2221</v>
      </c>
      <c r="B44" s="437">
        <v>25</v>
      </c>
      <c r="C44" s="536"/>
      <c r="E44" s="440"/>
      <c r="F44" s="537"/>
      <c r="G44" s="437">
        <v>2</v>
      </c>
      <c r="H44" s="526"/>
      <c r="I44" s="441"/>
      <c r="J44" s="442"/>
      <c r="K44" s="527"/>
    </row>
    <row r="45" spans="1:11" x14ac:dyDescent="0.25">
      <c r="A45" s="437" t="s">
        <v>2222</v>
      </c>
      <c r="B45" s="437">
        <v>13</v>
      </c>
      <c r="C45" s="536"/>
      <c r="E45" s="440"/>
      <c r="F45" s="537"/>
      <c r="G45" s="437">
        <v>2</v>
      </c>
      <c r="H45" s="526"/>
      <c r="I45" s="441"/>
      <c r="J45" s="442"/>
      <c r="K45" s="527"/>
    </row>
    <row r="46" spans="1:11" x14ac:dyDescent="0.25">
      <c r="A46" s="437" t="s">
        <v>2223</v>
      </c>
      <c r="B46" s="437">
        <v>40</v>
      </c>
      <c r="C46" s="536"/>
      <c r="E46" s="440"/>
      <c r="F46" s="537"/>
      <c r="G46" s="437">
        <v>3</v>
      </c>
      <c r="H46" s="526"/>
      <c r="I46" s="441"/>
      <c r="J46" s="442"/>
      <c r="K46" s="527"/>
    </row>
    <row r="47" spans="1:11" x14ac:dyDescent="0.25">
      <c r="A47" s="437" t="s">
        <v>2224</v>
      </c>
      <c r="B47" s="437">
        <v>15</v>
      </c>
      <c r="C47" s="536"/>
      <c r="E47" s="440"/>
      <c r="F47" s="537"/>
      <c r="G47" s="437">
        <v>2</v>
      </c>
      <c r="H47" s="526"/>
      <c r="I47" s="441"/>
      <c r="J47" s="442"/>
      <c r="K47" s="527"/>
    </row>
    <row r="48" spans="1:11" x14ac:dyDescent="0.25">
      <c r="A48" s="437" t="s">
        <v>2225</v>
      </c>
      <c r="B48" s="437">
        <v>21</v>
      </c>
      <c r="C48" s="536"/>
      <c r="E48" s="440"/>
      <c r="F48" s="537"/>
      <c r="G48" s="437">
        <v>2</v>
      </c>
      <c r="H48" s="526"/>
      <c r="I48" s="441"/>
      <c r="J48" s="442"/>
      <c r="K48" s="527"/>
    </row>
    <row r="49" spans="1:11" x14ac:dyDescent="0.25">
      <c r="A49" s="437" t="s">
        <v>2226</v>
      </c>
      <c r="B49" s="437">
        <v>44</v>
      </c>
      <c r="C49" s="536"/>
      <c r="E49" s="440"/>
      <c r="F49" s="537"/>
      <c r="G49" s="437">
        <v>3</v>
      </c>
      <c r="H49" s="526"/>
      <c r="I49" s="441"/>
      <c r="J49" s="442"/>
      <c r="K49" s="527"/>
    </row>
    <row r="50" spans="1:11" x14ac:dyDescent="0.25">
      <c r="A50" s="437" t="s">
        <v>2227</v>
      </c>
      <c r="B50" s="437">
        <v>42</v>
      </c>
      <c r="C50" s="536"/>
      <c r="E50" s="440"/>
      <c r="F50" s="537"/>
      <c r="G50" s="437">
        <v>2</v>
      </c>
      <c r="H50" s="526"/>
      <c r="I50" s="441"/>
      <c r="J50" s="442"/>
      <c r="K50" s="527"/>
    </row>
    <row r="51" spans="1:11" x14ac:dyDescent="0.25">
      <c r="A51" s="437" t="s">
        <v>2228</v>
      </c>
      <c r="B51" s="437">
        <v>48</v>
      </c>
      <c r="C51" s="536"/>
      <c r="E51" s="440"/>
      <c r="F51" s="537"/>
      <c r="G51" s="437">
        <v>4</v>
      </c>
      <c r="H51" s="526"/>
      <c r="I51" s="441"/>
      <c r="J51" s="442"/>
      <c r="K51" s="527"/>
    </row>
    <row r="52" spans="1:11" ht="15.75" thickBot="1" x14ac:dyDescent="0.3">
      <c r="A52" s="437" t="s">
        <v>2229</v>
      </c>
      <c r="B52" s="437">
        <v>36</v>
      </c>
      <c r="C52" s="538"/>
      <c r="D52" s="539"/>
      <c r="E52" s="540"/>
      <c r="F52" s="541"/>
      <c r="G52" s="437">
        <v>2</v>
      </c>
      <c r="H52" s="528"/>
      <c r="I52" s="529"/>
      <c r="J52" s="530"/>
      <c r="K52" s="531"/>
    </row>
    <row r="53" spans="1:11" ht="15.75" thickTop="1" x14ac:dyDescent="0.25"/>
    <row r="55" spans="1:11" x14ac:dyDescent="0.25">
      <c r="A55" s="436" t="s">
        <v>2230</v>
      </c>
      <c r="B55" s="441"/>
    </row>
    <row r="56" spans="1:11" x14ac:dyDescent="0.25">
      <c r="A56" s="436" t="s">
        <v>2231</v>
      </c>
      <c r="B56" s="441"/>
    </row>
    <row r="57" spans="1:11" x14ac:dyDescent="0.25">
      <c r="A57" s="436" t="s">
        <v>2232</v>
      </c>
      <c r="B57" s="441"/>
    </row>
    <row r="58" spans="1:11" x14ac:dyDescent="0.25">
      <c r="A58" s="436" t="s">
        <v>2233</v>
      </c>
      <c r="B58" s="441"/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18">
    <tabColor theme="5"/>
  </sheetPr>
  <dimension ref="A1:N51"/>
  <sheetViews>
    <sheetView showGridLines="0" showRowColHeaders="0" workbookViewId="0">
      <selection sqref="A1:C1"/>
    </sheetView>
  </sheetViews>
  <sheetFormatPr defaultRowHeight="15" x14ac:dyDescent="0.25"/>
  <cols>
    <col min="1" max="1" width="9.28515625" style="235" customWidth="1"/>
    <col min="2" max="2" width="29.42578125" style="235" bestFit="1" customWidth="1"/>
    <col min="3" max="3" width="9.140625" style="235" customWidth="1"/>
    <col min="4" max="4" width="3.5703125" style="235" customWidth="1"/>
    <col min="5" max="5" width="9.140625" style="235"/>
    <col min="6" max="6" width="10" style="235" bestFit="1" customWidth="1"/>
    <col min="7" max="7" width="9.140625" style="235"/>
    <col min="8" max="8" width="3.5703125" style="235" customWidth="1"/>
    <col min="9" max="9" width="9.140625" style="235"/>
    <col min="10" max="10" width="10" style="235" bestFit="1" customWidth="1"/>
    <col min="11" max="11" width="9.140625" style="235"/>
    <col min="12" max="12" width="3.7109375" style="235" customWidth="1"/>
    <col min="13" max="13" width="14.42578125" style="235" customWidth="1"/>
    <col min="14" max="14" width="9.5703125" style="235" bestFit="1" customWidth="1"/>
    <col min="15" max="16384" width="9.140625" style="235"/>
  </cols>
  <sheetData>
    <row r="1" spans="1:14" x14ac:dyDescent="0.25">
      <c r="A1" s="568" t="s">
        <v>2235</v>
      </c>
      <c r="B1" s="568"/>
      <c r="C1" s="568"/>
      <c r="E1" s="569" t="s">
        <v>2178</v>
      </c>
      <c r="F1" s="569"/>
      <c r="G1" s="569"/>
      <c r="I1" s="569" t="s">
        <v>2181</v>
      </c>
      <c r="J1" s="569"/>
      <c r="K1" s="569"/>
      <c r="M1" s="562" t="s">
        <v>2180</v>
      </c>
      <c r="N1" s="562"/>
    </row>
    <row r="2" spans="1:14" x14ac:dyDescent="0.25">
      <c r="A2" s="563" t="s">
        <v>2236</v>
      </c>
      <c r="B2" s="564"/>
      <c r="C2" s="565"/>
      <c r="E2" s="563" t="s">
        <v>2237</v>
      </c>
      <c r="F2" s="564"/>
      <c r="G2" s="565"/>
      <c r="I2" s="563" t="s">
        <v>2238</v>
      </c>
      <c r="J2" s="564"/>
      <c r="K2" s="565"/>
      <c r="M2" s="463" t="s">
        <v>2177</v>
      </c>
      <c r="N2" s="463" t="s">
        <v>127</v>
      </c>
    </row>
    <row r="3" spans="1:14" x14ac:dyDescent="0.25">
      <c r="A3" s="457" t="s">
        <v>79</v>
      </c>
      <c r="B3" s="458" t="s">
        <v>2175</v>
      </c>
      <c r="C3" s="459" t="s">
        <v>2239</v>
      </c>
      <c r="D3" s="435"/>
      <c r="E3" s="566" t="s">
        <v>2240</v>
      </c>
      <c r="F3" s="567"/>
      <c r="G3" s="445" t="s">
        <v>2241</v>
      </c>
      <c r="H3" s="435"/>
      <c r="I3" s="566" t="s">
        <v>2240</v>
      </c>
      <c r="J3" s="567"/>
      <c r="K3" s="445" t="s">
        <v>2241</v>
      </c>
      <c r="M3" s="473">
        <v>0</v>
      </c>
      <c r="N3" s="465">
        <v>22.34</v>
      </c>
    </row>
    <row r="4" spans="1:14" x14ac:dyDescent="0.25">
      <c r="A4" s="453">
        <v>1</v>
      </c>
      <c r="B4" s="446" t="s">
        <v>2242</v>
      </c>
      <c r="C4" s="455">
        <v>5</v>
      </c>
      <c r="E4" s="462" t="s">
        <v>2243</v>
      </c>
      <c r="F4" s="463" t="s">
        <v>2244</v>
      </c>
      <c r="G4" s="464" t="s">
        <v>2245</v>
      </c>
      <c r="I4" s="462" t="s">
        <v>2243</v>
      </c>
      <c r="J4" s="463" t="s">
        <v>2244</v>
      </c>
      <c r="K4" s="464" t="s">
        <v>2245</v>
      </c>
      <c r="M4" s="473">
        <v>435.57</v>
      </c>
      <c r="N4" s="465">
        <v>15.74</v>
      </c>
    </row>
    <row r="5" spans="1:14" x14ac:dyDescent="0.25">
      <c r="A5" s="454">
        <v>2</v>
      </c>
      <c r="B5" s="447" t="s">
        <v>2246</v>
      </c>
      <c r="C5" s="456">
        <v>6</v>
      </c>
      <c r="E5" s="449">
        <v>0</v>
      </c>
      <c r="F5" s="448">
        <v>5</v>
      </c>
      <c r="G5" s="460">
        <v>5.5E-2</v>
      </c>
      <c r="I5" s="449">
        <v>0</v>
      </c>
      <c r="J5" s="449">
        <v>3</v>
      </c>
      <c r="K5" s="460">
        <v>0</v>
      </c>
      <c r="M5" s="474">
        <v>1054.68</v>
      </c>
      <c r="N5" s="466">
        <v>0</v>
      </c>
    </row>
    <row r="6" spans="1:14" x14ac:dyDescent="0.25">
      <c r="A6" s="454">
        <v>3</v>
      </c>
      <c r="B6" s="447" t="s">
        <v>2247</v>
      </c>
      <c r="C6" s="456">
        <v>18</v>
      </c>
      <c r="E6" s="451">
        <v>6</v>
      </c>
      <c r="F6" s="450">
        <v>7</v>
      </c>
      <c r="G6" s="461">
        <v>7.0000000000000007E-2</v>
      </c>
      <c r="I6" s="451">
        <v>4</v>
      </c>
      <c r="J6" s="451">
        <v>7</v>
      </c>
      <c r="K6" s="461">
        <v>0.03</v>
      </c>
    </row>
    <row r="7" spans="1:14" x14ac:dyDescent="0.25">
      <c r="A7" s="454">
        <v>4</v>
      </c>
      <c r="B7" s="447" t="s">
        <v>2248</v>
      </c>
      <c r="C7" s="456">
        <v>7</v>
      </c>
      <c r="E7" s="451">
        <v>8</v>
      </c>
      <c r="F7" s="450">
        <v>9</v>
      </c>
      <c r="G7" s="461">
        <v>8.5000000000000006E-2</v>
      </c>
      <c r="I7" s="451">
        <v>8</v>
      </c>
      <c r="J7" s="452">
        <v>11</v>
      </c>
      <c r="K7" s="461">
        <v>0.06</v>
      </c>
    </row>
    <row r="8" spans="1:14" x14ac:dyDescent="0.25">
      <c r="A8" s="454">
        <v>5</v>
      </c>
      <c r="B8" s="447" t="s">
        <v>2249</v>
      </c>
      <c r="C8" s="456">
        <v>12</v>
      </c>
      <c r="E8" s="451">
        <v>10</v>
      </c>
      <c r="F8" s="450" t="s">
        <v>2250</v>
      </c>
      <c r="G8" s="461">
        <v>0.1</v>
      </c>
      <c r="I8" s="451">
        <v>12</v>
      </c>
      <c r="J8" s="452">
        <v>15</v>
      </c>
      <c r="K8" s="461">
        <v>0.09</v>
      </c>
    </row>
    <row r="9" spans="1:14" x14ac:dyDescent="0.25">
      <c r="A9" s="454">
        <v>6</v>
      </c>
      <c r="B9" s="447" t="s">
        <v>2251</v>
      </c>
      <c r="C9" s="456">
        <v>17</v>
      </c>
      <c r="I9" s="451">
        <v>16</v>
      </c>
      <c r="J9" s="452">
        <v>19</v>
      </c>
      <c r="K9" s="461">
        <v>0.12</v>
      </c>
    </row>
    <row r="10" spans="1:14" x14ac:dyDescent="0.25">
      <c r="A10" s="454">
        <v>7</v>
      </c>
      <c r="B10" s="447" t="s">
        <v>2252</v>
      </c>
      <c r="C10" s="456">
        <v>3</v>
      </c>
      <c r="I10" s="451">
        <v>20</v>
      </c>
      <c r="J10" s="451" t="s">
        <v>2250</v>
      </c>
      <c r="K10" s="461">
        <v>0.15</v>
      </c>
    </row>
    <row r="11" spans="1:14" x14ac:dyDescent="0.25">
      <c r="A11" s="454">
        <v>8</v>
      </c>
      <c r="B11" s="447" t="s">
        <v>2253</v>
      </c>
      <c r="C11" s="456">
        <v>17</v>
      </c>
    </row>
    <row r="12" spans="1:14" x14ac:dyDescent="0.25">
      <c r="A12" s="454">
        <v>9</v>
      </c>
      <c r="B12" s="447" t="s">
        <v>2254</v>
      </c>
      <c r="C12" s="456">
        <v>15</v>
      </c>
    </row>
    <row r="13" spans="1:14" x14ac:dyDescent="0.25">
      <c r="A13" s="454">
        <v>10</v>
      </c>
      <c r="B13" s="447" t="s">
        <v>2255</v>
      </c>
      <c r="C13" s="456">
        <v>12</v>
      </c>
    </row>
    <row r="14" spans="1:14" x14ac:dyDescent="0.25">
      <c r="A14" s="454">
        <v>11</v>
      </c>
      <c r="B14" s="447" t="s">
        <v>2256</v>
      </c>
      <c r="C14" s="456">
        <v>11</v>
      </c>
    </row>
    <row r="15" spans="1:14" x14ac:dyDescent="0.25">
      <c r="A15" s="454">
        <v>12</v>
      </c>
      <c r="B15" s="447" t="s">
        <v>2257</v>
      </c>
      <c r="C15" s="456">
        <v>9</v>
      </c>
    </row>
    <row r="16" spans="1:14" x14ac:dyDescent="0.25">
      <c r="A16" s="454">
        <v>13</v>
      </c>
      <c r="B16" s="447" t="s">
        <v>2258</v>
      </c>
      <c r="C16" s="456">
        <v>12</v>
      </c>
    </row>
    <row r="17" spans="1:3" x14ac:dyDescent="0.25">
      <c r="A17" s="454">
        <v>14</v>
      </c>
      <c r="B17" s="447" t="s">
        <v>2259</v>
      </c>
      <c r="C17" s="456">
        <v>20</v>
      </c>
    </row>
    <row r="18" spans="1:3" x14ac:dyDescent="0.25">
      <c r="A18" s="454">
        <v>15</v>
      </c>
      <c r="B18" s="447" t="s">
        <v>2260</v>
      </c>
      <c r="C18" s="456">
        <v>22</v>
      </c>
    </row>
    <row r="19" spans="1:3" x14ac:dyDescent="0.25">
      <c r="A19" s="454">
        <v>16</v>
      </c>
      <c r="B19" s="447" t="s">
        <v>2261</v>
      </c>
      <c r="C19" s="456">
        <v>5</v>
      </c>
    </row>
    <row r="20" spans="1:3" x14ac:dyDescent="0.25">
      <c r="A20" s="454">
        <v>17</v>
      </c>
      <c r="B20" s="447" t="s">
        <v>2262</v>
      </c>
      <c r="C20" s="456">
        <v>15</v>
      </c>
    </row>
    <row r="21" spans="1:3" x14ac:dyDescent="0.25">
      <c r="A21" s="454">
        <v>18</v>
      </c>
      <c r="B21" s="447" t="s">
        <v>2263</v>
      </c>
      <c r="C21" s="456">
        <v>3</v>
      </c>
    </row>
    <row r="22" spans="1:3" x14ac:dyDescent="0.25">
      <c r="A22" s="454">
        <v>19</v>
      </c>
      <c r="B22" s="447" t="s">
        <v>2264</v>
      </c>
      <c r="C22" s="456">
        <v>4</v>
      </c>
    </row>
    <row r="23" spans="1:3" x14ac:dyDescent="0.25">
      <c r="A23" s="454">
        <v>20</v>
      </c>
      <c r="B23" s="447" t="s">
        <v>2265</v>
      </c>
      <c r="C23" s="456">
        <v>4</v>
      </c>
    </row>
    <row r="24" spans="1:3" x14ac:dyDescent="0.25">
      <c r="A24" s="454">
        <v>21</v>
      </c>
      <c r="B24" s="447" t="s">
        <v>2266</v>
      </c>
      <c r="C24" s="456">
        <v>30</v>
      </c>
    </row>
    <row r="25" spans="1:3" x14ac:dyDescent="0.25">
      <c r="A25" s="454">
        <v>22</v>
      </c>
      <c r="B25" s="447" t="s">
        <v>2267</v>
      </c>
      <c r="C25" s="456">
        <v>20</v>
      </c>
    </row>
    <row r="26" spans="1:3" x14ac:dyDescent="0.25">
      <c r="A26" s="454">
        <v>23</v>
      </c>
      <c r="B26" s="447" t="s">
        <v>2268</v>
      </c>
      <c r="C26" s="456">
        <v>5</v>
      </c>
    </row>
    <row r="27" spans="1:3" x14ac:dyDescent="0.25">
      <c r="A27" s="454">
        <v>24</v>
      </c>
      <c r="B27" s="447" t="s">
        <v>2269</v>
      </c>
      <c r="C27" s="456">
        <v>10</v>
      </c>
    </row>
    <row r="28" spans="1:3" x14ac:dyDescent="0.25">
      <c r="A28" s="454">
        <v>25</v>
      </c>
      <c r="B28" s="447" t="s">
        <v>2270</v>
      </c>
      <c r="C28" s="456">
        <v>15</v>
      </c>
    </row>
    <row r="29" spans="1:3" x14ac:dyDescent="0.25">
      <c r="A29" s="454">
        <v>26</v>
      </c>
      <c r="B29" s="447" t="s">
        <v>2271</v>
      </c>
      <c r="C29" s="456">
        <v>11</v>
      </c>
    </row>
    <row r="30" spans="1:3" x14ac:dyDescent="0.25">
      <c r="A30" s="454">
        <v>27</v>
      </c>
      <c r="B30" s="447" t="s">
        <v>2272</v>
      </c>
      <c r="C30" s="456">
        <v>17</v>
      </c>
    </row>
    <row r="31" spans="1:3" x14ac:dyDescent="0.25">
      <c r="A31" s="454">
        <v>28</v>
      </c>
      <c r="B31" s="447" t="s">
        <v>2273</v>
      </c>
      <c r="C31" s="456">
        <v>10</v>
      </c>
    </row>
    <row r="32" spans="1:3" x14ac:dyDescent="0.25">
      <c r="A32" s="454">
        <v>29</v>
      </c>
      <c r="B32" s="447" t="s">
        <v>2274</v>
      </c>
      <c r="C32" s="456">
        <v>3</v>
      </c>
    </row>
    <row r="33" spans="1:3" x14ac:dyDescent="0.25">
      <c r="A33" s="454">
        <v>30</v>
      </c>
      <c r="B33" s="447" t="s">
        <v>2275</v>
      </c>
      <c r="C33" s="456">
        <v>16</v>
      </c>
    </row>
    <row r="34" spans="1:3" x14ac:dyDescent="0.25">
      <c r="A34" s="454">
        <v>31</v>
      </c>
      <c r="B34" s="447" t="s">
        <v>2276</v>
      </c>
      <c r="C34" s="456">
        <v>19</v>
      </c>
    </row>
    <row r="35" spans="1:3" x14ac:dyDescent="0.25">
      <c r="A35" s="454">
        <v>32</v>
      </c>
      <c r="B35" s="447" t="s">
        <v>2277</v>
      </c>
      <c r="C35" s="456">
        <v>10</v>
      </c>
    </row>
    <row r="36" spans="1:3" x14ac:dyDescent="0.25">
      <c r="A36" s="454">
        <v>33</v>
      </c>
      <c r="B36" s="447" t="s">
        <v>2278</v>
      </c>
      <c r="C36" s="456">
        <v>35</v>
      </c>
    </row>
    <row r="37" spans="1:3" x14ac:dyDescent="0.25">
      <c r="A37" s="454">
        <v>34</v>
      </c>
      <c r="B37" s="447" t="s">
        <v>2279</v>
      </c>
      <c r="C37" s="456">
        <v>1</v>
      </c>
    </row>
    <row r="38" spans="1:3" x14ac:dyDescent="0.25">
      <c r="A38" s="454">
        <v>35</v>
      </c>
      <c r="B38" s="447" t="s">
        <v>2280</v>
      </c>
      <c r="C38" s="456">
        <v>25</v>
      </c>
    </row>
    <row r="39" spans="1:3" x14ac:dyDescent="0.25">
      <c r="A39" s="454">
        <v>36</v>
      </c>
      <c r="B39" s="447" t="s">
        <v>2281</v>
      </c>
      <c r="C39" s="456">
        <v>17</v>
      </c>
    </row>
    <row r="40" spans="1:3" x14ac:dyDescent="0.25">
      <c r="A40" s="454">
        <v>37</v>
      </c>
      <c r="B40" s="447" t="s">
        <v>2282</v>
      </c>
      <c r="C40" s="456">
        <v>23</v>
      </c>
    </row>
    <row r="41" spans="1:3" x14ac:dyDescent="0.25">
      <c r="A41" s="454">
        <v>38</v>
      </c>
      <c r="B41" s="447" t="s">
        <v>2283</v>
      </c>
      <c r="C41" s="456">
        <v>18</v>
      </c>
    </row>
    <row r="42" spans="1:3" x14ac:dyDescent="0.25">
      <c r="A42" s="454">
        <v>39</v>
      </c>
      <c r="B42" s="447" t="s">
        <v>2284</v>
      </c>
      <c r="C42" s="456">
        <v>11</v>
      </c>
    </row>
    <row r="43" spans="1:3" x14ac:dyDescent="0.25">
      <c r="A43" s="454">
        <v>40</v>
      </c>
      <c r="B43" s="447" t="s">
        <v>2285</v>
      </c>
      <c r="C43" s="456">
        <v>18</v>
      </c>
    </row>
    <row r="44" spans="1:3" x14ac:dyDescent="0.25">
      <c r="A44" s="454">
        <v>41</v>
      </c>
      <c r="B44" s="447" t="s">
        <v>2286</v>
      </c>
      <c r="C44" s="456">
        <v>30</v>
      </c>
    </row>
    <row r="45" spans="1:3" x14ac:dyDescent="0.25">
      <c r="A45" s="454">
        <v>42</v>
      </c>
      <c r="B45" s="447" t="s">
        <v>2287</v>
      </c>
      <c r="C45" s="456">
        <v>1</v>
      </c>
    </row>
    <row r="46" spans="1:3" x14ac:dyDescent="0.25">
      <c r="A46" s="454">
        <v>43</v>
      </c>
      <c r="B46" s="447" t="s">
        <v>2288</v>
      </c>
      <c r="C46" s="456">
        <v>4</v>
      </c>
    </row>
    <row r="47" spans="1:3" x14ac:dyDescent="0.25">
      <c r="A47" s="454">
        <v>44</v>
      </c>
      <c r="B47" s="447" t="s">
        <v>2289</v>
      </c>
      <c r="C47" s="456">
        <v>19</v>
      </c>
    </row>
    <row r="48" spans="1:3" x14ac:dyDescent="0.25">
      <c r="A48" s="454">
        <v>45</v>
      </c>
      <c r="B48" s="447" t="s">
        <v>2290</v>
      </c>
      <c r="C48" s="456">
        <v>12</v>
      </c>
    </row>
    <row r="49" spans="1:3" x14ac:dyDescent="0.25">
      <c r="A49" s="454">
        <v>46</v>
      </c>
      <c r="B49" s="447" t="s">
        <v>2291</v>
      </c>
      <c r="C49" s="456">
        <v>25</v>
      </c>
    </row>
    <row r="50" spans="1:3" x14ac:dyDescent="0.25">
      <c r="A50" s="454">
        <v>47</v>
      </c>
      <c r="B50" s="447" t="s">
        <v>2292</v>
      </c>
      <c r="C50" s="456">
        <v>15</v>
      </c>
    </row>
    <row r="51" spans="1:3" x14ac:dyDescent="0.25">
      <c r="A51" s="454">
        <v>48</v>
      </c>
      <c r="B51" s="447" t="s">
        <v>2293</v>
      </c>
      <c r="C51" s="456">
        <v>22</v>
      </c>
    </row>
  </sheetData>
  <mergeCells count="9">
    <mergeCell ref="M1:N1"/>
    <mergeCell ref="A2:C2"/>
    <mergeCell ref="E2:G2"/>
    <mergeCell ref="I2:K2"/>
    <mergeCell ref="E3:F3"/>
    <mergeCell ref="I3:J3"/>
    <mergeCell ref="A1:C1"/>
    <mergeCell ref="E1:G1"/>
    <mergeCell ref="I1:K1"/>
  </mergeCells>
  <pageMargins left="0.511811024" right="0.511811024" top="0.78740157499999996" bottom="0.78740157499999996" header="0.31496062000000002" footer="0.31496062000000002"/>
  <tableParts count="4">
    <tablePart r:id="rId1"/>
    <tablePart r:id="rId2"/>
    <tablePart r:id="rId3"/>
    <tablePart r:id="rId4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7">
    <tabColor rgb="FF0070C0"/>
  </sheetPr>
  <dimension ref="A1:J23"/>
  <sheetViews>
    <sheetView showGridLines="0" workbookViewId="0">
      <selection activeCell="A3" sqref="A3"/>
    </sheetView>
  </sheetViews>
  <sheetFormatPr defaultRowHeight="15" x14ac:dyDescent="0.25"/>
  <cols>
    <col min="1" max="1" width="10.7109375" bestFit="1" customWidth="1"/>
    <col min="2" max="2" width="8.85546875" customWidth="1"/>
    <col min="4" max="4" width="12.7109375" bestFit="1" customWidth="1"/>
    <col min="5" max="6" width="10.5703125" bestFit="1" customWidth="1"/>
    <col min="8" max="8" width="14.28515625" bestFit="1" customWidth="1"/>
    <col min="9" max="9" width="5.5703125" customWidth="1"/>
    <col min="10" max="10" width="17.5703125" bestFit="1" customWidth="1"/>
  </cols>
  <sheetData>
    <row r="1" spans="1:10" x14ac:dyDescent="0.25">
      <c r="A1" s="570" t="s">
        <v>2066</v>
      </c>
      <c r="B1" s="571"/>
      <c r="D1" s="570" t="s">
        <v>2067</v>
      </c>
      <c r="E1" s="572"/>
      <c r="F1" s="571"/>
      <c r="H1" s="570" t="s">
        <v>2294</v>
      </c>
      <c r="I1" s="572"/>
      <c r="J1" s="571"/>
    </row>
    <row r="2" spans="1:10" ht="15.75" thickBot="1" x14ac:dyDescent="0.3">
      <c r="A2" s="182" t="s">
        <v>22</v>
      </c>
      <c r="B2" s="183" t="s">
        <v>498</v>
      </c>
      <c r="D2" s="182" t="s">
        <v>146</v>
      </c>
      <c r="E2" s="183" t="s">
        <v>147</v>
      </c>
      <c r="F2" s="183" t="s">
        <v>2040</v>
      </c>
      <c r="H2" s="182" t="s">
        <v>2043</v>
      </c>
      <c r="I2" s="183" t="s">
        <v>390</v>
      </c>
      <c r="J2" s="183" t="s">
        <v>147</v>
      </c>
    </row>
    <row r="3" spans="1:10" ht="15.75" thickTop="1" x14ac:dyDescent="0.25">
      <c r="A3" s="288">
        <v>42006</v>
      </c>
      <c r="B3" s="364">
        <v>3.6939000000000002</v>
      </c>
      <c r="D3" s="173" t="s">
        <v>148</v>
      </c>
      <c r="E3" s="366">
        <v>96662.16</v>
      </c>
      <c r="F3" s="366">
        <v>80000</v>
      </c>
      <c r="H3" s="173" t="s">
        <v>150</v>
      </c>
      <c r="I3" s="188" t="s">
        <v>1870</v>
      </c>
      <c r="J3" s="188">
        <v>443600102000</v>
      </c>
    </row>
    <row r="4" spans="1:10" x14ac:dyDescent="0.25">
      <c r="A4" s="289">
        <v>42009</v>
      </c>
      <c r="B4" s="365">
        <v>3.7107000000000001</v>
      </c>
      <c r="D4" s="175" t="s">
        <v>160</v>
      </c>
      <c r="E4" s="367">
        <v>90333.32</v>
      </c>
      <c r="F4" s="367">
        <v>80000</v>
      </c>
      <c r="H4" s="175" t="s">
        <v>149</v>
      </c>
      <c r="I4" s="194" t="s">
        <v>1870</v>
      </c>
      <c r="J4" s="194">
        <v>190249043000</v>
      </c>
    </row>
    <row r="5" spans="1:10" x14ac:dyDescent="0.25">
      <c r="A5" s="289">
        <v>42010</v>
      </c>
      <c r="B5" s="365">
        <v>3.7033</v>
      </c>
      <c r="D5" s="175" t="s">
        <v>1960</v>
      </c>
      <c r="E5" s="367">
        <v>81490.23</v>
      </c>
      <c r="F5" s="367">
        <v>80000</v>
      </c>
      <c r="H5" s="175" t="s">
        <v>148</v>
      </c>
      <c r="I5" s="194" t="s">
        <v>1870</v>
      </c>
      <c r="J5" s="194">
        <v>149906319000</v>
      </c>
    </row>
    <row r="6" spans="1:10" x14ac:dyDescent="0.25">
      <c r="A6" s="289">
        <v>42011</v>
      </c>
      <c r="B6" s="365">
        <v>3.6806999999999999</v>
      </c>
      <c r="D6" s="175" t="s">
        <v>150</v>
      </c>
      <c r="E6" s="367">
        <v>38863.68</v>
      </c>
      <c r="F6" s="367">
        <v>80000</v>
      </c>
      <c r="H6" s="175" t="s">
        <v>1859</v>
      </c>
      <c r="I6" s="194" t="s">
        <v>402</v>
      </c>
      <c r="J6" s="194">
        <v>53106497000</v>
      </c>
    </row>
    <row r="7" spans="1:10" x14ac:dyDescent="0.25">
      <c r="A7" s="289">
        <v>42012</v>
      </c>
      <c r="B7" s="365">
        <v>3.6919</v>
      </c>
      <c r="D7" s="175" t="s">
        <v>152</v>
      </c>
      <c r="E7" s="367">
        <v>10061.5</v>
      </c>
      <c r="F7" s="367">
        <v>80000</v>
      </c>
      <c r="H7" s="175" t="s">
        <v>1860</v>
      </c>
      <c r="I7" s="194" t="s">
        <v>1872</v>
      </c>
      <c r="J7" s="194">
        <v>51661760000</v>
      </c>
    </row>
    <row r="8" spans="1:10" x14ac:dyDescent="0.25">
      <c r="A8" s="289">
        <v>42013</v>
      </c>
      <c r="B8" s="365">
        <v>3.6583000000000001</v>
      </c>
      <c r="D8" s="175" t="s">
        <v>149</v>
      </c>
      <c r="E8" s="367">
        <v>10038.700000000001</v>
      </c>
      <c r="F8" s="367">
        <v>80000</v>
      </c>
      <c r="H8" s="175" t="s">
        <v>2004</v>
      </c>
      <c r="I8" s="194" t="s">
        <v>2001</v>
      </c>
      <c r="J8" s="194">
        <v>48598153000</v>
      </c>
    </row>
    <row r="9" spans="1:10" x14ac:dyDescent="0.25">
      <c r="A9" s="289">
        <v>42016</v>
      </c>
      <c r="B9" s="365">
        <v>3.6575000000000002</v>
      </c>
      <c r="D9" s="175" t="s">
        <v>2041</v>
      </c>
      <c r="E9" s="367">
        <v>7623</v>
      </c>
      <c r="F9" s="367">
        <v>80000</v>
      </c>
    </row>
    <row r="10" spans="1:10" x14ac:dyDescent="0.25">
      <c r="A10" s="289">
        <v>42017</v>
      </c>
      <c r="B10" s="365">
        <v>3.6484999999999999</v>
      </c>
      <c r="D10" s="175" t="s">
        <v>2042</v>
      </c>
      <c r="E10" s="367">
        <v>6493.5</v>
      </c>
      <c r="F10" s="367">
        <v>80000</v>
      </c>
    </row>
    <row r="11" spans="1:10" x14ac:dyDescent="0.25">
      <c r="A11" s="289">
        <v>42018</v>
      </c>
      <c r="B11" s="365">
        <v>3.6333000000000002</v>
      </c>
    </row>
    <row r="12" spans="1:10" x14ac:dyDescent="0.25">
      <c r="A12" s="289">
        <v>42019</v>
      </c>
      <c r="B12" s="365">
        <v>3.6133000000000002</v>
      </c>
    </row>
    <row r="13" spans="1:10" x14ac:dyDescent="0.25">
      <c r="A13" s="289">
        <v>42020</v>
      </c>
      <c r="B13" s="365">
        <v>3.6193</v>
      </c>
    </row>
    <row r="14" spans="1:10" x14ac:dyDescent="0.25">
      <c r="A14" s="289">
        <v>42023</v>
      </c>
      <c r="B14" s="365">
        <v>3.6343000000000001</v>
      </c>
    </row>
    <row r="15" spans="1:10" x14ac:dyDescent="0.25">
      <c r="A15" s="289">
        <v>42024</v>
      </c>
      <c r="B15" s="365">
        <v>3.6347</v>
      </c>
    </row>
    <row r="16" spans="1:10" x14ac:dyDescent="0.25">
      <c r="A16" s="289">
        <v>42025</v>
      </c>
      <c r="B16" s="365">
        <v>3.5968</v>
      </c>
    </row>
    <row r="17" spans="1:2" x14ac:dyDescent="0.25">
      <c r="A17" s="289">
        <v>42026</v>
      </c>
      <c r="B17" s="365">
        <v>3.5754000000000001</v>
      </c>
    </row>
    <row r="18" spans="1:2" x14ac:dyDescent="0.25">
      <c r="A18" s="289">
        <v>42027</v>
      </c>
      <c r="B18" s="365">
        <v>3.5855999999999999</v>
      </c>
    </row>
    <row r="19" spans="1:2" x14ac:dyDescent="0.25">
      <c r="A19" s="289">
        <v>42030</v>
      </c>
      <c r="B19" s="365">
        <v>3.5966</v>
      </c>
    </row>
    <row r="20" spans="1:2" x14ac:dyDescent="0.25">
      <c r="A20" s="289">
        <v>42031</v>
      </c>
      <c r="B20" s="365">
        <v>3.5809000000000002</v>
      </c>
    </row>
    <row r="21" spans="1:2" x14ac:dyDescent="0.25">
      <c r="A21" s="289">
        <v>42032</v>
      </c>
      <c r="B21" s="365">
        <v>3.5796999999999999</v>
      </c>
    </row>
    <row r="22" spans="1:2" x14ac:dyDescent="0.25">
      <c r="A22" s="289">
        <v>42033</v>
      </c>
      <c r="B22" s="365">
        <v>3.5960000000000001</v>
      </c>
    </row>
    <row r="23" spans="1:2" x14ac:dyDescent="0.25">
      <c r="A23" s="289">
        <v>42034</v>
      </c>
      <c r="B23" s="365">
        <v>3.6633</v>
      </c>
    </row>
  </sheetData>
  <mergeCells count="3">
    <mergeCell ref="A1:B1"/>
    <mergeCell ref="D1:F1"/>
    <mergeCell ref="H1:J1"/>
  </mergeCells>
  <pageMargins left="0.511811024" right="0.511811024" top="0.78740157499999996" bottom="0.78740157499999996" header="0.31496062000000002" footer="0.31496062000000002"/>
  <drawing r:id="rId1"/>
  <tableParts count="3">
    <tablePart r:id="rId2"/>
    <tablePart r:id="rId3"/>
    <tablePart r:id="rId4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20">
    <tabColor rgb="FF00FF00"/>
  </sheetPr>
  <dimension ref="A1:I28"/>
  <sheetViews>
    <sheetView showGridLines="0" workbookViewId="0">
      <selection activeCell="H2" sqref="H2"/>
    </sheetView>
  </sheetViews>
  <sheetFormatPr defaultRowHeight="15" x14ac:dyDescent="0.25"/>
  <cols>
    <col min="1" max="1" width="18.140625" bestFit="1" customWidth="1"/>
    <col min="2" max="2" width="16" bestFit="1" customWidth="1"/>
    <col min="3" max="3" width="13.5703125" customWidth="1"/>
    <col min="4" max="4" width="17.28515625" bestFit="1" customWidth="1"/>
    <col min="5" max="5" width="24.5703125" customWidth="1"/>
    <col min="7" max="7" width="24.5703125" customWidth="1"/>
    <col min="8" max="8" width="22.5703125" customWidth="1"/>
    <col min="9" max="9" width="27.140625" customWidth="1"/>
    <col min="10" max="10" width="21.42578125" customWidth="1"/>
  </cols>
  <sheetData>
    <row r="1" spans="1:9" ht="15.75" thickBot="1" x14ac:dyDescent="0.3">
      <c r="A1" t="s">
        <v>457</v>
      </c>
      <c r="B1" t="s">
        <v>0</v>
      </c>
      <c r="C1" t="s">
        <v>10</v>
      </c>
      <c r="D1" t="s">
        <v>2295</v>
      </c>
      <c r="E1" t="s">
        <v>2296</v>
      </c>
      <c r="G1" t="s">
        <v>457</v>
      </c>
      <c r="H1" t="s">
        <v>2300</v>
      </c>
      <c r="I1" t="s">
        <v>2312</v>
      </c>
    </row>
    <row r="2" spans="1:9" ht="15.75" thickTop="1" x14ac:dyDescent="0.25">
      <c r="A2" t="s">
        <v>460</v>
      </c>
      <c r="B2" t="s">
        <v>2297</v>
      </c>
      <c r="C2">
        <v>12</v>
      </c>
      <c r="D2">
        <v>325</v>
      </c>
      <c r="E2">
        <f t="shared" ref="E2:E28" si="0">D2*C2</f>
        <v>3900</v>
      </c>
      <c r="G2" t="s">
        <v>460</v>
      </c>
      <c r="H2" s="79"/>
      <c r="I2" s="164"/>
    </row>
    <row r="3" spans="1:9" x14ac:dyDescent="0.25">
      <c r="A3" t="s">
        <v>463</v>
      </c>
      <c r="B3" t="s">
        <v>2298</v>
      </c>
      <c r="C3">
        <v>32</v>
      </c>
      <c r="D3">
        <v>330.83</v>
      </c>
      <c r="E3">
        <f t="shared" si="0"/>
        <v>10586.56</v>
      </c>
      <c r="G3" t="s">
        <v>463</v>
      </c>
      <c r="H3" s="118"/>
      <c r="I3" s="167"/>
    </row>
    <row r="4" spans="1:9" x14ac:dyDescent="0.25">
      <c r="A4" t="s">
        <v>2299</v>
      </c>
      <c r="B4" t="s">
        <v>2297</v>
      </c>
      <c r="C4">
        <v>65</v>
      </c>
      <c r="D4">
        <v>336.66</v>
      </c>
      <c r="E4">
        <f t="shared" si="0"/>
        <v>21882.9</v>
      </c>
      <c r="G4" t="s">
        <v>2299</v>
      </c>
      <c r="H4" s="118"/>
      <c r="I4" s="167"/>
    </row>
    <row r="5" spans="1:9" x14ac:dyDescent="0.25">
      <c r="A5" t="s">
        <v>460</v>
      </c>
      <c r="B5" t="s">
        <v>2301</v>
      </c>
      <c r="C5">
        <v>45</v>
      </c>
      <c r="D5">
        <v>342.49</v>
      </c>
      <c r="E5">
        <f t="shared" si="0"/>
        <v>15412.050000000001</v>
      </c>
      <c r="G5" t="s">
        <v>2306</v>
      </c>
      <c r="H5" s="118"/>
      <c r="I5" s="167"/>
    </row>
    <row r="6" spans="1:9" x14ac:dyDescent="0.25">
      <c r="A6" t="s">
        <v>460</v>
      </c>
      <c r="B6" t="s">
        <v>2302</v>
      </c>
      <c r="C6">
        <v>12</v>
      </c>
      <c r="D6">
        <v>348.32</v>
      </c>
      <c r="E6">
        <f t="shared" si="0"/>
        <v>4179.84</v>
      </c>
      <c r="G6" t="s">
        <v>2308</v>
      </c>
      <c r="H6" s="118"/>
      <c r="I6" s="167"/>
    </row>
    <row r="7" spans="1:9" x14ac:dyDescent="0.25">
      <c r="A7" t="s">
        <v>2303</v>
      </c>
      <c r="B7" t="s">
        <v>2304</v>
      </c>
      <c r="C7">
        <v>75</v>
      </c>
      <c r="D7">
        <v>354.15</v>
      </c>
      <c r="E7">
        <f t="shared" si="0"/>
        <v>26561.25</v>
      </c>
      <c r="G7" t="s">
        <v>2303</v>
      </c>
      <c r="H7" s="118"/>
      <c r="I7" s="167"/>
    </row>
    <row r="8" spans="1:9" x14ac:dyDescent="0.25">
      <c r="A8" t="s">
        <v>2305</v>
      </c>
      <c r="B8" t="s">
        <v>2297</v>
      </c>
      <c r="C8">
        <v>89</v>
      </c>
      <c r="D8">
        <v>359.98</v>
      </c>
      <c r="E8">
        <f t="shared" si="0"/>
        <v>32038.22</v>
      </c>
      <c r="G8" t="s">
        <v>2305</v>
      </c>
      <c r="H8" s="118"/>
      <c r="I8" s="167"/>
    </row>
    <row r="9" spans="1:9" x14ac:dyDescent="0.25">
      <c r="A9" t="s">
        <v>2306</v>
      </c>
      <c r="B9" t="s">
        <v>2302</v>
      </c>
      <c r="C9">
        <v>6</v>
      </c>
      <c r="D9">
        <v>365.81</v>
      </c>
      <c r="E9">
        <f t="shared" si="0"/>
        <v>2194.86</v>
      </c>
      <c r="G9" t="s">
        <v>2310</v>
      </c>
      <c r="H9" s="118"/>
      <c r="I9" s="167"/>
    </row>
    <row r="10" spans="1:9" ht="15.75" thickBot="1" x14ac:dyDescent="0.3">
      <c r="A10" t="s">
        <v>2306</v>
      </c>
      <c r="B10" t="s">
        <v>2302</v>
      </c>
      <c r="C10">
        <v>74</v>
      </c>
      <c r="D10">
        <v>371.64</v>
      </c>
      <c r="E10">
        <f t="shared" si="0"/>
        <v>27501.360000000001</v>
      </c>
      <c r="G10" t="s">
        <v>2309</v>
      </c>
      <c r="H10" s="70"/>
      <c r="I10" s="170"/>
    </row>
    <row r="11" spans="1:9" ht="15.75" thickTop="1" x14ac:dyDescent="0.25">
      <c r="A11" t="s">
        <v>460</v>
      </c>
      <c r="B11" t="s">
        <v>2307</v>
      </c>
      <c r="C11">
        <v>51</v>
      </c>
      <c r="D11">
        <v>377.47</v>
      </c>
      <c r="E11">
        <f t="shared" si="0"/>
        <v>19250.97</v>
      </c>
    </row>
    <row r="12" spans="1:9" ht="15.75" thickBot="1" x14ac:dyDescent="0.3">
      <c r="A12" t="s">
        <v>2308</v>
      </c>
      <c r="B12" t="s">
        <v>164</v>
      </c>
      <c r="C12">
        <v>5</v>
      </c>
      <c r="D12">
        <v>383.3</v>
      </c>
      <c r="E12">
        <f t="shared" si="0"/>
        <v>1916.5</v>
      </c>
      <c r="G12" t="s">
        <v>0</v>
      </c>
      <c r="H12" t="s">
        <v>2300</v>
      </c>
      <c r="I12" t="s">
        <v>2312</v>
      </c>
    </row>
    <row r="13" spans="1:9" ht="15.75" thickTop="1" x14ac:dyDescent="0.25">
      <c r="A13" t="s">
        <v>463</v>
      </c>
      <c r="B13" t="s">
        <v>2297</v>
      </c>
      <c r="C13">
        <v>13</v>
      </c>
      <c r="D13">
        <v>389.13</v>
      </c>
      <c r="E13">
        <f t="shared" si="0"/>
        <v>5058.6899999999996</v>
      </c>
      <c r="G13" t="s">
        <v>2297</v>
      </c>
      <c r="H13" s="79"/>
      <c r="I13" s="164"/>
    </row>
    <row r="14" spans="1:9" x14ac:dyDescent="0.25">
      <c r="A14" t="s">
        <v>2303</v>
      </c>
      <c r="B14" t="s">
        <v>2304</v>
      </c>
      <c r="C14">
        <v>65</v>
      </c>
      <c r="D14">
        <v>394.96000000000004</v>
      </c>
      <c r="E14">
        <f t="shared" si="0"/>
        <v>25672.400000000001</v>
      </c>
      <c r="G14" t="s">
        <v>2298</v>
      </c>
      <c r="H14" s="118"/>
      <c r="I14" s="167"/>
    </row>
    <row r="15" spans="1:9" x14ac:dyDescent="0.25">
      <c r="A15" t="s">
        <v>2305</v>
      </c>
      <c r="B15" t="s">
        <v>164</v>
      </c>
      <c r="C15">
        <v>12</v>
      </c>
      <c r="D15">
        <v>400.79</v>
      </c>
      <c r="E15">
        <f t="shared" si="0"/>
        <v>4809.4800000000005</v>
      </c>
      <c r="G15" t="s">
        <v>2301</v>
      </c>
      <c r="H15" s="118"/>
      <c r="I15" s="167"/>
    </row>
    <row r="16" spans="1:9" x14ac:dyDescent="0.25">
      <c r="A16" t="s">
        <v>460</v>
      </c>
      <c r="B16" t="s">
        <v>2297</v>
      </c>
      <c r="C16">
        <v>15</v>
      </c>
      <c r="D16">
        <v>406.62</v>
      </c>
      <c r="E16">
        <f t="shared" si="0"/>
        <v>6099.3</v>
      </c>
      <c r="G16" t="s">
        <v>2302</v>
      </c>
      <c r="H16" s="118"/>
      <c r="I16" s="167"/>
    </row>
    <row r="17" spans="1:9" ht="15" customHeight="1" x14ac:dyDescent="0.25">
      <c r="A17" t="s">
        <v>2299</v>
      </c>
      <c r="B17" t="s">
        <v>164</v>
      </c>
      <c r="C17">
        <v>12</v>
      </c>
      <c r="D17">
        <v>412.45</v>
      </c>
      <c r="E17">
        <f t="shared" si="0"/>
        <v>4949.3999999999996</v>
      </c>
      <c r="G17" t="s">
        <v>2304</v>
      </c>
      <c r="H17" s="118"/>
      <c r="I17" s="167"/>
    </row>
    <row r="18" spans="1:9" ht="15" customHeight="1" x14ac:dyDescent="0.25">
      <c r="A18" t="s">
        <v>2306</v>
      </c>
      <c r="B18" t="s">
        <v>2302</v>
      </c>
      <c r="C18">
        <v>11</v>
      </c>
      <c r="D18">
        <v>418.28</v>
      </c>
      <c r="E18">
        <f t="shared" si="0"/>
        <v>4601.08</v>
      </c>
      <c r="G18" t="s">
        <v>2307</v>
      </c>
      <c r="H18" s="118"/>
      <c r="I18" s="167"/>
    </row>
    <row r="19" spans="1:9" x14ac:dyDescent="0.25">
      <c r="A19" t="s">
        <v>2299</v>
      </c>
      <c r="B19" t="s">
        <v>1805</v>
      </c>
      <c r="C19">
        <v>10</v>
      </c>
      <c r="D19">
        <v>424.11</v>
      </c>
      <c r="E19">
        <f t="shared" si="0"/>
        <v>4241.1000000000004</v>
      </c>
      <c r="G19" t="s">
        <v>1805</v>
      </c>
      <c r="H19" s="118"/>
      <c r="I19" s="167"/>
    </row>
    <row r="20" spans="1:9" x14ac:dyDescent="0.25">
      <c r="A20" t="s">
        <v>463</v>
      </c>
      <c r="B20" t="s">
        <v>2302</v>
      </c>
      <c r="C20">
        <v>12</v>
      </c>
      <c r="D20">
        <v>429.94</v>
      </c>
      <c r="E20">
        <f t="shared" si="0"/>
        <v>5159.28</v>
      </c>
      <c r="G20" t="s">
        <v>1808</v>
      </c>
      <c r="H20" s="118"/>
      <c r="I20" s="167"/>
    </row>
    <row r="21" spans="1:9" x14ac:dyDescent="0.25">
      <c r="A21" t="s">
        <v>460</v>
      </c>
      <c r="B21" t="s">
        <v>2302</v>
      </c>
      <c r="C21">
        <v>15</v>
      </c>
      <c r="D21">
        <v>435.77</v>
      </c>
      <c r="E21">
        <f t="shared" si="0"/>
        <v>6536.5499999999993</v>
      </c>
      <c r="G21" t="s">
        <v>1807</v>
      </c>
      <c r="H21" s="118"/>
      <c r="I21" s="167"/>
    </row>
    <row r="22" spans="1:9" ht="15.75" thickBot="1" x14ac:dyDescent="0.3">
      <c r="A22" t="s">
        <v>2310</v>
      </c>
      <c r="B22" t="s">
        <v>1805</v>
      </c>
      <c r="C22">
        <v>8</v>
      </c>
      <c r="D22">
        <v>441.6</v>
      </c>
      <c r="E22">
        <f t="shared" si="0"/>
        <v>3532.8</v>
      </c>
      <c r="G22" t="s">
        <v>1806</v>
      </c>
      <c r="H22" s="70"/>
      <c r="I22" s="170"/>
    </row>
    <row r="23" spans="1:9" ht="15.75" thickTop="1" x14ac:dyDescent="0.25">
      <c r="A23" t="s">
        <v>2303</v>
      </c>
      <c r="B23" t="s">
        <v>1808</v>
      </c>
      <c r="C23">
        <v>9</v>
      </c>
      <c r="D23">
        <v>447.43</v>
      </c>
      <c r="E23">
        <f t="shared" si="0"/>
        <v>4026.87</v>
      </c>
    </row>
    <row r="24" spans="1:9" x14ac:dyDescent="0.25">
      <c r="A24" t="s">
        <v>2303</v>
      </c>
      <c r="B24" t="s">
        <v>1807</v>
      </c>
      <c r="C24">
        <v>3</v>
      </c>
      <c r="D24">
        <v>453.26</v>
      </c>
      <c r="E24">
        <f t="shared" si="0"/>
        <v>1359.78</v>
      </c>
    </row>
    <row r="25" spans="1:9" x14ac:dyDescent="0.25">
      <c r="A25" t="s">
        <v>2310</v>
      </c>
      <c r="B25" t="s">
        <v>1806</v>
      </c>
      <c r="C25">
        <v>7</v>
      </c>
      <c r="D25">
        <v>459.09000000000003</v>
      </c>
      <c r="E25">
        <f t="shared" si="0"/>
        <v>3213.63</v>
      </c>
    </row>
    <row r="26" spans="1:9" x14ac:dyDescent="0.25">
      <c r="A26" t="s">
        <v>2305</v>
      </c>
      <c r="B26" t="s">
        <v>2297</v>
      </c>
      <c r="C26">
        <v>65</v>
      </c>
      <c r="D26">
        <v>464.92</v>
      </c>
      <c r="E26">
        <f t="shared" si="0"/>
        <v>30219.8</v>
      </c>
    </row>
    <row r="27" spans="1:9" x14ac:dyDescent="0.25">
      <c r="A27" t="s">
        <v>2306</v>
      </c>
      <c r="B27" t="s">
        <v>2302</v>
      </c>
      <c r="C27">
        <v>97</v>
      </c>
      <c r="D27">
        <v>470.75</v>
      </c>
      <c r="E27">
        <f t="shared" si="0"/>
        <v>45662.75</v>
      </c>
    </row>
    <row r="28" spans="1:9" x14ac:dyDescent="0.25">
      <c r="A28" t="s">
        <v>460</v>
      </c>
      <c r="B28" t="s">
        <v>2311</v>
      </c>
      <c r="C28">
        <v>8</v>
      </c>
      <c r="D28">
        <v>476.58000000000004</v>
      </c>
      <c r="E28">
        <f t="shared" si="0"/>
        <v>3812.6400000000003</v>
      </c>
    </row>
  </sheetData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E3CCD5F-4AC0-489B-88A0-BBBD5F306353}">
  <ds:schemaRefs>
    <ds:schemaRef ds:uri="http://www.w3.org/2001/XMLSchema"/>
    <ds:schemaRef ds:uri="http://microsoft.data.visualization.Client.Excel.CustomRegionState/1.0"/>
  </ds:schemaRefs>
</ds:datastoreItem>
</file>

<file path=customXml/itemProps2.xml><?xml version="1.0" encoding="utf-8"?>
<ds:datastoreItem xmlns:ds="http://schemas.openxmlformats.org/officeDocument/2006/customXml" ds:itemID="{18E0777E-DF1E-41E2-AA74-CA4ACB3123D6}">
  <ds:schemaRefs>
    <ds:schemaRef ds:uri="http://www.w3.org/2001/XMLSchema"/>
    <ds:schemaRef ds:uri="http://microsoft.data.visualization.Client.Excel.LState/1.0"/>
  </ds:schemaRefs>
</ds:datastoreItem>
</file>

<file path=customXml/itemProps3.xml><?xml version="1.0" encoding="utf-8"?>
<ds:datastoreItem xmlns:ds="http://schemas.openxmlformats.org/officeDocument/2006/customXml" ds:itemID="{28D03533-4231-4008-BA3F-254AB8384CE8}">
  <ds:schemaRefs>
    <ds:schemaRef ds:uri="http://www.w3.org/2001/XMLSchema"/>
    <ds:schemaRef ds:uri="http://microsoft.data.visualization.Client.Excel/1.0"/>
  </ds:schemaRefs>
</ds:datastoreItem>
</file>

<file path=customXml/itemProps4.xml><?xml version="1.0" encoding="utf-8"?>
<ds:datastoreItem xmlns:ds="http://schemas.openxmlformats.org/officeDocument/2006/customXml" ds:itemID="{6E7AD99B-4CA0-4AE9-9724-BE46EEF42224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120</vt:i4>
      </vt:variant>
    </vt:vector>
  </HeadingPairs>
  <TitlesOfParts>
    <vt:vector size="120" baseType="lpstr">
      <vt:lpstr>CAP01 - TÉNICAS DE INTERVALOS</vt:lpstr>
      <vt:lpstr>INTRODUÇÃO CAP01</vt:lpstr>
      <vt:lpstr>Congelamento e Referência</vt:lpstr>
      <vt:lpstr>Atividade 1 - Cotações</vt:lpstr>
      <vt:lpstr>Atividade 2 - Lista de Produtos</vt:lpstr>
      <vt:lpstr>Atividade 3 - Tabuada</vt:lpstr>
      <vt:lpstr>CAP02 - COLAR ESPECIAL</vt:lpstr>
      <vt:lpstr>INTRODUÇÃO CAP02</vt:lpstr>
      <vt:lpstr>Colar Especial</vt:lpstr>
      <vt:lpstr>Atividade 4 - Colagens</vt:lpstr>
      <vt:lpstr>CAP03 - LISTAS</vt:lpstr>
      <vt:lpstr>INTRODUÇÃO CAP03</vt:lpstr>
      <vt:lpstr>Listas Personalizadas</vt:lpstr>
      <vt:lpstr>Atividade 5 - Listas</vt:lpstr>
      <vt:lpstr>CAP04 - FORMATOS PERSONALIZADOS</vt:lpstr>
      <vt:lpstr>INTRODUÇÃO CAP04</vt:lpstr>
      <vt:lpstr>Data, Hora e Especiais</vt:lpstr>
      <vt:lpstr>Atividade 6 - Pedidos</vt:lpstr>
      <vt:lpstr>Atividade 7 - Horas Extras</vt:lpstr>
      <vt:lpstr>CAP05 - AUDITORIA DE FÓRMULAS</vt:lpstr>
      <vt:lpstr>INTRODUÇÃO CAP05</vt:lpstr>
      <vt:lpstr>Auditoria e Fórmulas 3D</vt:lpstr>
      <vt:lpstr>Janeiro</vt:lpstr>
      <vt:lpstr>Fevereiro</vt:lpstr>
      <vt:lpstr>Março</vt:lpstr>
      <vt:lpstr>Total Meses</vt:lpstr>
      <vt:lpstr>CAP06 - FUNÇÕES MATEMÁTICAS</vt:lpstr>
      <vt:lpstr>INTRODUÇÃO CAP06</vt:lpstr>
      <vt:lpstr>AleatórioEntre</vt:lpstr>
      <vt:lpstr>Arred, Teto, Marred</vt:lpstr>
      <vt:lpstr>Atividade 8 - Multas</vt:lpstr>
      <vt:lpstr>Atividade 9 - Conv. de Medidas</vt:lpstr>
      <vt:lpstr>CAP07 - FUNÇÕES ESTATÍSTICAS</vt:lpstr>
      <vt:lpstr>INTRODUÇÃO CAP07</vt:lpstr>
      <vt:lpstr>Maior, Menor, Ordem.Eq</vt:lpstr>
      <vt:lpstr>Atividade 10 - Ranking</vt:lpstr>
      <vt:lpstr>Atividade 11 - Vendas</vt:lpstr>
      <vt:lpstr>CAP08 – FUNÇÕES DE DATA</vt:lpstr>
      <vt:lpstr>INTRODUÇÃO CAP08</vt:lpstr>
      <vt:lpstr>DIA.DA.SEMANA</vt:lpstr>
      <vt:lpstr>NÚMSEMANA</vt:lpstr>
      <vt:lpstr>DIAS e DIAS360</vt:lpstr>
      <vt:lpstr>Atividade 12 - Término Projeto</vt:lpstr>
      <vt:lpstr>CAP09 - FUNÇÕES LÓGICAS</vt:lpstr>
      <vt:lpstr>INTRODUÇÃO CAP09</vt:lpstr>
      <vt:lpstr>Atividade 13 - SE</vt:lpstr>
      <vt:lpstr>SE Aninhado</vt:lpstr>
      <vt:lpstr>Atividade 14 - Estoque</vt:lpstr>
      <vt:lpstr>Atividade 15 - Cobrança</vt:lpstr>
      <vt:lpstr>SOMASE, MÉDIASE, CONT.SE</vt:lpstr>
      <vt:lpstr> Atividade 17 - Total por curso</vt:lpstr>
      <vt:lpstr>Atividade 18 - Total por marca</vt:lpstr>
      <vt:lpstr>Atividade 19 - Vendas</vt:lpstr>
      <vt:lpstr>Atividade 20 - Vendas por curso</vt:lpstr>
      <vt:lpstr>Atividade 21 - Vendas por marca</vt:lpstr>
      <vt:lpstr>SEERRO</vt:lpstr>
      <vt:lpstr>Atividade 22 - IMC</vt:lpstr>
      <vt:lpstr>CAP10 - PESQUISA E REFERÊNCIA</vt:lpstr>
      <vt:lpstr>INTRODUÇÃO CAP10</vt:lpstr>
      <vt:lpstr>PROCV (Aproximação)</vt:lpstr>
      <vt:lpstr>PROCV (Exatidão)</vt:lpstr>
      <vt:lpstr>PROCH (Aproximação)</vt:lpstr>
      <vt:lpstr>PROCH (Exatidão)</vt:lpstr>
      <vt:lpstr>PROC (vetorial)</vt:lpstr>
      <vt:lpstr>PROC (matricial)</vt:lpstr>
      <vt:lpstr>SENÃODISP</vt:lpstr>
      <vt:lpstr>Atividade 23 - Loja Brinquedos</vt:lpstr>
      <vt:lpstr>Atividade 24 - Funcionários</vt:lpstr>
      <vt:lpstr>Base Funcionários</vt:lpstr>
      <vt:lpstr>Atividade 25 - Orçamento</vt:lpstr>
      <vt:lpstr>Fornecedor X</vt:lpstr>
      <vt:lpstr>Fornecedor Y</vt:lpstr>
      <vt:lpstr>Fornecedor Z</vt:lpstr>
      <vt:lpstr>PROCV com SE</vt:lpstr>
      <vt:lpstr>PROCV com CHAVE</vt:lpstr>
      <vt:lpstr>Atividade 26 - Metais</vt:lpstr>
      <vt:lpstr>Atividade 27 - Vendas Farmácia</vt:lpstr>
      <vt:lpstr>Atividade 28 - Lista de Vendas</vt:lpstr>
      <vt:lpstr>CAP11 – FUNÇÕES DE TEXTO</vt:lpstr>
      <vt:lpstr>INTRODUÇÃO CAP11</vt:lpstr>
      <vt:lpstr>Localizar e Procurar</vt:lpstr>
      <vt:lpstr>Dir,Esq, Núm.caract e Ext.Texto</vt:lpstr>
      <vt:lpstr>Substituir</vt:lpstr>
      <vt:lpstr>Texto</vt:lpstr>
      <vt:lpstr>Atividade 29 - Composições</vt:lpstr>
      <vt:lpstr>Atividade 30 - Ext Referenciada</vt:lpstr>
      <vt:lpstr>CAP12 - CONSOLIDAÇÃO DE DADOS</vt:lpstr>
      <vt:lpstr>INTRODUÇÃO CAP12</vt:lpstr>
      <vt:lpstr>Análise 1</vt:lpstr>
      <vt:lpstr>Análise 2</vt:lpstr>
      <vt:lpstr>Análise 3</vt:lpstr>
      <vt:lpstr>Análise Geral</vt:lpstr>
      <vt:lpstr>Atividade 31 - Consolidação</vt:lpstr>
      <vt:lpstr>2013</vt:lpstr>
      <vt:lpstr>2014</vt:lpstr>
      <vt:lpstr>2015</vt:lpstr>
      <vt:lpstr>CAP13 - GRÁFICOS</vt:lpstr>
      <vt:lpstr>INTRODUÇÃO CAP13</vt:lpstr>
      <vt:lpstr>Guia Visual</vt:lpstr>
      <vt:lpstr>Escala Logarítmica</vt:lpstr>
      <vt:lpstr>Painel</vt:lpstr>
      <vt:lpstr>Indicadores</vt:lpstr>
      <vt:lpstr>CAP14 - MINIGRÁFICOS</vt:lpstr>
      <vt:lpstr>INTRODUÇÃO CAP14</vt:lpstr>
      <vt:lpstr>Vendas por Geografia</vt:lpstr>
      <vt:lpstr>Atividade 32 - Poupança 2015</vt:lpstr>
      <vt:lpstr>CAP15 - HIPERLINK</vt:lpstr>
      <vt:lpstr>INTRODUÇÃO CAP15</vt:lpstr>
      <vt:lpstr>Links</vt:lpstr>
      <vt:lpstr>Atividades de Fixação(OPCIONAL)</vt:lpstr>
      <vt:lpstr>Atividade 01 - Entrega</vt:lpstr>
      <vt:lpstr>Atividade 02 - Multas</vt:lpstr>
      <vt:lpstr>Base de Multas</vt:lpstr>
      <vt:lpstr>Atividade 03 - General Osório</vt:lpstr>
      <vt:lpstr>Atividade 04 - PS</vt:lpstr>
      <vt:lpstr>Base - Atividade 04</vt:lpstr>
      <vt:lpstr>Atividade 05 - Folha Pagamento</vt:lpstr>
      <vt:lpstr>Base - Atividade 05</vt:lpstr>
      <vt:lpstr>Atividade 06 - Análise Geral</vt:lpstr>
      <vt:lpstr>Atvidade 07 - Total por Marca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SeNa SiLvA</dc:creator>
  <cp:lastModifiedBy>FeLix SeNa SiLvA</cp:lastModifiedBy>
  <dcterms:created xsi:type="dcterms:W3CDTF">2016-01-22T13:41:06Z</dcterms:created>
  <dcterms:modified xsi:type="dcterms:W3CDTF">2016-06-21T17:57:25Z</dcterms:modified>
</cp:coreProperties>
</file>