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t85\Desktop\"/>
    </mc:Choice>
  </mc:AlternateContent>
  <bookViews>
    <workbookView xWindow="0" yWindow="0" windowWidth="28800" windowHeight="15390" activeTab="1"/>
  </bookViews>
  <sheets>
    <sheet name="Traton GWh decision wrong volum" sheetId="1" r:id="rId1"/>
    <sheet name="Volume Overview from GW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2" l="1"/>
  <c r="M26" i="2" s="1"/>
  <c r="H26" i="2"/>
  <c r="I26" i="2"/>
  <c r="J26" i="2"/>
  <c r="K26" i="2"/>
  <c r="L26" i="2"/>
  <c r="G26" i="2"/>
  <c r="I24" i="2"/>
  <c r="J24" i="2"/>
  <c r="K24" i="2"/>
  <c r="L24" i="2"/>
  <c r="H24" i="2"/>
  <c r="G24" i="2"/>
  <c r="F23" i="2"/>
  <c r="G23" i="2"/>
  <c r="H23" i="2"/>
  <c r="D23" i="2"/>
  <c r="F17" i="2"/>
  <c r="G17" i="2"/>
  <c r="H17" i="2"/>
  <c r="I17" i="2"/>
  <c r="J17" i="2"/>
  <c r="K17" i="2"/>
  <c r="L17" i="2"/>
  <c r="E17" i="2"/>
  <c r="E23" i="2" s="1"/>
  <c r="D17" i="2"/>
  <c r="N16" i="2"/>
  <c r="J20" i="2"/>
  <c r="K20" i="2"/>
  <c r="L20" i="2"/>
  <c r="M20" i="2"/>
  <c r="G20" i="2"/>
  <c r="H20" i="2"/>
  <c r="I20" i="2"/>
  <c r="F20" i="2"/>
  <c r="N15" i="2"/>
  <c r="G29" i="1"/>
  <c r="H29" i="1"/>
  <c r="I29" i="1"/>
  <c r="J29" i="1"/>
  <c r="K29" i="1"/>
  <c r="L29" i="1"/>
  <c r="M29" i="1"/>
  <c r="F29" i="1"/>
  <c r="F27" i="1"/>
  <c r="G27" i="1"/>
  <c r="H27" i="1"/>
  <c r="I27" i="1"/>
  <c r="J27" i="1"/>
  <c r="K27" i="1"/>
  <c r="L27" i="1"/>
  <c r="M27" i="1"/>
  <c r="N17" i="2" l="1"/>
  <c r="H51" i="1"/>
  <c r="I51" i="1"/>
  <c r="J51" i="1"/>
  <c r="K51" i="1"/>
  <c r="L51" i="1"/>
  <c r="M51" i="1"/>
  <c r="G51" i="1"/>
  <c r="G49" i="1"/>
  <c r="H41" i="1"/>
  <c r="H49" i="1" s="1"/>
  <c r="I41" i="1"/>
  <c r="I49" i="1" s="1"/>
  <c r="J41" i="1"/>
  <c r="J49" i="1" s="1"/>
  <c r="K41" i="1"/>
  <c r="K49" i="1" s="1"/>
  <c r="L41" i="1"/>
  <c r="L49" i="1" s="1"/>
  <c r="M41" i="1"/>
  <c r="M49" i="1" s="1"/>
  <c r="G41" i="1"/>
  <c r="N47" i="1"/>
  <c r="N40" i="1"/>
  <c r="N42" i="1"/>
  <c r="N39" i="1"/>
  <c r="H43" i="1"/>
  <c r="H44" i="1" s="1"/>
  <c r="I43" i="1"/>
  <c r="I44" i="1" s="1"/>
  <c r="J43" i="1"/>
  <c r="J44" i="1" s="1"/>
  <c r="K43" i="1"/>
  <c r="K44" i="1" s="1"/>
  <c r="L43" i="1"/>
  <c r="L44" i="1" s="1"/>
  <c r="M43" i="1"/>
  <c r="M44" i="1" s="1"/>
  <c r="G43" i="1"/>
  <c r="G44" i="1" s="1"/>
  <c r="N41" i="1" l="1"/>
  <c r="N43" i="1"/>
  <c r="N44" i="1" s="1"/>
  <c r="M36" i="1" l="1"/>
  <c r="M50" i="1" s="1"/>
  <c r="L36" i="1"/>
  <c r="L50" i="1" s="1"/>
  <c r="K36" i="1"/>
  <c r="K50" i="1" s="1"/>
  <c r="J36" i="1"/>
  <c r="J50" i="1" s="1"/>
  <c r="I36" i="1"/>
  <c r="I50" i="1" s="1"/>
  <c r="H36" i="1"/>
  <c r="H50" i="1" s="1"/>
  <c r="G36" i="1"/>
  <c r="G50" i="1" s="1"/>
  <c r="F36" i="1"/>
  <c r="F50" i="1" s="1"/>
  <c r="E36" i="1"/>
  <c r="D36" i="1"/>
  <c r="N33" i="1"/>
  <c r="N34" i="1"/>
  <c r="N35" i="1"/>
  <c r="N36" i="1" l="1"/>
  <c r="E24" i="1" l="1"/>
  <c r="F24" i="1"/>
  <c r="G24" i="1"/>
  <c r="H24" i="1"/>
  <c r="I24" i="1"/>
  <c r="J24" i="1"/>
  <c r="K24" i="1"/>
  <c r="L24" i="1"/>
  <c r="M24" i="1"/>
  <c r="N24" i="1"/>
  <c r="O24" i="1"/>
  <c r="D24" i="1"/>
  <c r="P16" i="1"/>
  <c r="P15" i="1"/>
  <c r="P14" i="1"/>
  <c r="P23" i="1"/>
  <c r="P22" i="1"/>
  <c r="P21" i="1"/>
  <c r="E9" i="1"/>
  <c r="F9" i="1"/>
  <c r="G9" i="1"/>
  <c r="H9" i="1"/>
  <c r="I9" i="1"/>
  <c r="J9" i="1"/>
  <c r="K9" i="1"/>
  <c r="L9" i="1"/>
  <c r="M9" i="1"/>
  <c r="D9" i="1"/>
  <c r="C9" i="1"/>
  <c r="P24" i="1" l="1"/>
</calcChain>
</file>

<file path=xl/sharedStrings.xml><?xml version="1.0" encoding="utf-8"?>
<sst xmlns="http://schemas.openxmlformats.org/spreadsheetml/2006/main" count="80" uniqueCount="49">
  <si>
    <t>Scania</t>
  </si>
  <si>
    <t>E-mobility volumes (FACE applied to conventional volumes)</t>
  </si>
  <si>
    <t>Brand</t>
  </si>
  <si>
    <t>Conv. volumes (baseline)</t>
  </si>
  <si>
    <t>Sum '19-'30</t>
  </si>
  <si>
    <t>Total</t>
  </si>
  <si>
    <t>MAN</t>
  </si>
  <si>
    <t>ML</t>
  </si>
  <si>
    <t>Vehicles</t>
  </si>
  <si>
    <t xml:space="preserve">Scania </t>
  </si>
  <si>
    <t>GWh</t>
  </si>
  <si>
    <t>GWh Brand input</t>
  </si>
  <si>
    <t>ML*</t>
  </si>
  <si>
    <t xml:space="preserve">* Not confirmed by ML - TRATON estimates </t>
  </si>
  <si>
    <t>Last two years TRATON values, no estimates from MAN.</t>
  </si>
  <si>
    <t>TRATON figures</t>
  </si>
  <si>
    <t>GWh TRATON figures</t>
  </si>
  <si>
    <t xml:space="preserve">Total </t>
  </si>
  <si>
    <t>TRATON Group high level battery capacity</t>
  </si>
  <si>
    <t>NAV opt</t>
  </si>
  <si>
    <t>Northvolt</t>
  </si>
  <si>
    <t>15% potential increase</t>
  </si>
  <si>
    <t>Increase</t>
  </si>
  <si>
    <t>Delta</t>
  </si>
  <si>
    <t>Sum PPE</t>
  </si>
  <si>
    <t>Scania commitment</t>
  </si>
  <si>
    <t>AUDI RFQ 2019-01-10</t>
  </si>
  <si>
    <t>Total group capacity</t>
  </si>
  <si>
    <t>Sum ML and MAN</t>
  </si>
  <si>
    <t>Scania Delta</t>
  </si>
  <si>
    <t>Sum '21-'28</t>
  </si>
  <si>
    <t>Reality Check kWh/vehicle</t>
  </si>
  <si>
    <t>KWh/Veh from above volumes!?</t>
  </si>
  <si>
    <t>Recalc Scania Vehicles</t>
  </si>
  <si>
    <t>Packs JBP @ 18,6kWh/pack</t>
  </si>
  <si>
    <t>In House Industrial Scale &amp; Value opportunity</t>
  </si>
  <si>
    <r>
      <rPr>
        <sz val="10"/>
        <rFont val="Arial"/>
        <family val="2"/>
      </rPr>
      <t>Size of Gap
JBP th</t>
    </r>
    <r>
      <rPr>
        <sz val="10"/>
        <color theme="1"/>
        <rFont val="Arial"/>
        <family val="2"/>
      </rPr>
      <t xml:space="preserve">en </t>
    </r>
    <r>
      <rPr>
        <sz val="10"/>
        <color rgb="FF0070C0"/>
        <rFont val="Arial"/>
        <family val="2"/>
      </rPr>
      <t>PPE opportunity</t>
    </r>
  </si>
  <si>
    <t>Northvolt Committment (PPE format)</t>
  </si>
  <si>
    <r>
      <rPr>
        <b/>
        <sz val="10"/>
        <color theme="1"/>
        <rFont val="Arial"/>
        <family val="2"/>
      </rPr>
      <t>Packs</t>
    </r>
    <r>
      <rPr>
        <sz val="10"/>
        <color theme="1"/>
        <rFont val="Arial"/>
        <family val="2"/>
      </rPr>
      <t xml:space="preserve"> needed @ 100kWh/pack</t>
    </r>
  </si>
  <si>
    <r>
      <t xml:space="preserve">No. PPE HD </t>
    </r>
    <r>
      <rPr>
        <b/>
        <sz val="10"/>
        <color theme="1"/>
        <rFont val="Arial"/>
        <family val="2"/>
      </rPr>
      <t>Modules</t>
    </r>
    <r>
      <rPr>
        <sz val="10"/>
        <color theme="1"/>
        <rFont val="Arial"/>
        <family val="2"/>
      </rPr>
      <t xml:space="preserve"> needed @ 12/pack</t>
    </r>
  </si>
  <si>
    <t>tbd</t>
  </si>
  <si>
    <t>Reality Check Avg. kWh/vehicle (YD data)</t>
  </si>
  <si>
    <t>Approx. Scania Vehicles (YD to confirm)</t>
  </si>
  <si>
    <t>FACE Paris</t>
  </si>
  <si>
    <t>FACE Current</t>
  </si>
  <si>
    <t>Volumes</t>
  </si>
  <si>
    <t>Scania volumes YD</t>
  </si>
  <si>
    <t>Brand input YD</t>
  </si>
  <si>
    <t>Where of PHEV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</si>
</sst>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0.0"/>
    <numFmt numFmtId="166" formatCode="#,##0.0"/>
  </numFmts>
  <fonts count="16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8"/>
      <color theme="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i/>
      <sz val="8"/>
      <color theme="0" tint="-0.34998626667073579"/>
      <name val="Arial"/>
      <family val="2"/>
    </font>
    <font>
      <i/>
      <sz val="10"/>
      <color theme="0" tint="-0.3499862666707357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0" fillId="2" borderId="3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2" borderId="6" xfId="0" applyFont="1" applyFill="1" applyBorder="1"/>
    <xf numFmtId="3" fontId="0" fillId="0" borderId="8" xfId="0" applyNumberFormat="1" applyFill="1" applyBorder="1"/>
    <xf numFmtId="3" fontId="0" fillId="0" borderId="9" xfId="0" applyNumberFormat="1" applyFill="1" applyBorder="1"/>
    <xf numFmtId="3" fontId="0" fillId="0" borderId="12" xfId="0" applyNumberFormat="1" applyBorder="1"/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/>
    <xf numFmtId="0" fontId="0" fillId="0" borderId="0" xfId="0" applyBorder="1"/>
    <xf numFmtId="3" fontId="0" fillId="0" borderId="0" xfId="0" applyNumberFormat="1" applyFill="1" applyBorder="1"/>
    <xf numFmtId="0" fontId="4" fillId="0" borderId="12" xfId="0" applyFont="1" applyFill="1" applyBorder="1"/>
    <xf numFmtId="0" fontId="0" fillId="0" borderId="0" xfId="0"/>
    <xf numFmtId="3" fontId="3" fillId="0" borderId="0" xfId="0" applyNumberFormat="1" applyFont="1" applyFill="1" applyBorder="1"/>
    <xf numFmtId="0" fontId="2" fillId="0" borderId="12" xfId="0" applyFont="1" applyFill="1" applyBorder="1"/>
    <xf numFmtId="3" fontId="3" fillId="0" borderId="12" xfId="0" applyNumberFormat="1" applyFont="1" applyFill="1" applyBorder="1"/>
    <xf numFmtId="0" fontId="5" fillId="0" borderId="10" xfId="0" applyFont="1" applyBorder="1"/>
    <xf numFmtId="3" fontId="0" fillId="0" borderId="0" xfId="0" applyNumberFormat="1" applyBorder="1"/>
    <xf numFmtId="0" fontId="0" fillId="0" borderId="0" xfId="0"/>
    <xf numFmtId="0" fontId="7" fillId="4" borderId="1" xfId="0" applyFont="1" applyFill="1" applyBorder="1"/>
    <xf numFmtId="0" fontId="7" fillId="4" borderId="2" xfId="0" applyFont="1" applyFill="1" applyBorder="1" applyAlignment="1">
      <alignment wrapText="1"/>
    </xf>
    <xf numFmtId="0" fontId="7" fillId="4" borderId="3" xfId="0" applyFont="1" applyFill="1" applyBorder="1"/>
    <xf numFmtId="0" fontId="6" fillId="4" borderId="3" xfId="0" applyFont="1" applyFill="1" applyBorder="1"/>
    <xf numFmtId="0" fontId="6" fillId="4" borderId="6" xfId="0" applyFont="1" applyFill="1" applyBorder="1"/>
    <xf numFmtId="4" fontId="0" fillId="0" borderId="12" xfId="0" applyNumberFormat="1" applyBorder="1"/>
    <xf numFmtId="4" fontId="3" fillId="0" borderId="14" xfId="0" applyNumberFormat="1" applyFont="1" applyFill="1" applyBorder="1"/>
    <xf numFmtId="4" fontId="3" fillId="5" borderId="14" xfId="0" applyNumberFormat="1" applyFont="1" applyFill="1" applyBorder="1"/>
    <xf numFmtId="0" fontId="8" fillId="0" borderId="0" xfId="0" applyFont="1"/>
    <xf numFmtId="164" fontId="3" fillId="0" borderId="14" xfId="0" applyNumberFormat="1" applyFont="1" applyFill="1" applyBorder="1"/>
    <xf numFmtId="0" fontId="10" fillId="0" borderId="0" xfId="0" applyFont="1"/>
    <xf numFmtId="4" fontId="9" fillId="0" borderId="12" xfId="0" applyNumberFormat="1" applyFont="1" applyBorder="1"/>
    <xf numFmtId="4" fontId="0" fillId="6" borderId="12" xfId="0" applyNumberFormat="1" applyFill="1" applyBorder="1"/>
    <xf numFmtId="4" fontId="3" fillId="6" borderId="14" xfId="0" applyNumberFormat="1" applyFont="1" applyFill="1" applyBorder="1"/>
    <xf numFmtId="4" fontId="0" fillId="7" borderId="12" xfId="0" applyNumberFormat="1" applyFill="1" applyBorder="1"/>
    <xf numFmtId="4" fontId="3" fillId="7" borderId="14" xfId="0" applyNumberFormat="1" applyFont="1" applyFill="1" applyBorder="1"/>
    <xf numFmtId="165" fontId="0" fillId="6" borderId="12" xfId="0" applyNumberFormat="1" applyFill="1" applyBorder="1"/>
    <xf numFmtId="165" fontId="0" fillId="0" borderId="12" xfId="0" applyNumberFormat="1" applyBorder="1"/>
    <xf numFmtId="165" fontId="3" fillId="6" borderId="14" xfId="0" applyNumberFormat="1" applyFont="1" applyFill="1" applyBorder="1"/>
    <xf numFmtId="165" fontId="9" fillId="0" borderId="12" xfId="0" applyNumberFormat="1" applyFont="1" applyBorder="1"/>
    <xf numFmtId="165" fontId="0" fillId="0" borderId="0" xfId="0" applyNumberFormat="1"/>
    <xf numFmtId="0" fontId="5" fillId="0" borderId="0" xfId="0" applyFont="1"/>
    <xf numFmtId="0" fontId="0" fillId="0" borderId="2" xfId="0" applyBorder="1"/>
    <xf numFmtId="165" fontId="0" fillId="0" borderId="2" xfId="0" applyNumberFormat="1" applyBorder="1"/>
    <xf numFmtId="3" fontId="3" fillId="8" borderId="12" xfId="0" applyNumberFormat="1" applyFont="1" applyFill="1" applyBorder="1"/>
    <xf numFmtId="3" fontId="0" fillId="9" borderId="0" xfId="0" applyNumberFormat="1" applyFill="1" applyAlignment="1">
      <alignment horizontal="center"/>
    </xf>
    <xf numFmtId="3" fontId="5" fillId="9" borderId="0" xfId="0" applyNumberFormat="1" applyFont="1" applyFill="1" applyAlignment="1">
      <alignment horizontal="left"/>
    </xf>
    <xf numFmtId="0" fontId="0" fillId="9" borderId="0" xfId="0" applyFill="1"/>
    <xf numFmtId="0" fontId="11" fillId="10" borderId="0" xfId="0" applyFont="1" applyFill="1"/>
    <xf numFmtId="1" fontId="11" fillId="10" borderId="0" xfId="0" applyNumberFormat="1" applyFont="1" applyFill="1" applyAlignment="1">
      <alignment horizontal="center"/>
    </xf>
    <xf numFmtId="3" fontId="12" fillId="10" borderId="0" xfId="0" applyNumberFormat="1" applyFont="1" applyFill="1" applyAlignment="1">
      <alignment horizontal="center"/>
    </xf>
    <xf numFmtId="164" fontId="0" fillId="7" borderId="12" xfId="0" applyNumberFormat="1" applyFill="1" applyBorder="1"/>
    <xf numFmtId="3" fontId="0" fillId="7" borderId="12" xfId="0" applyNumberFormat="1" applyFill="1" applyBorder="1"/>
    <xf numFmtId="4" fontId="0" fillId="12" borderId="12" xfId="0" applyNumberFormat="1" applyFill="1" applyBorder="1"/>
    <xf numFmtId="3" fontId="12" fillId="11" borderId="12" xfId="0" applyNumberFormat="1" applyFont="1" applyFill="1" applyBorder="1"/>
    <xf numFmtId="4" fontId="12" fillId="11" borderId="12" xfId="0" applyNumberFormat="1" applyFont="1" applyFill="1" applyBorder="1"/>
    <xf numFmtId="166" fontId="12" fillId="11" borderId="12" xfId="0" applyNumberFormat="1" applyFont="1" applyFill="1" applyBorder="1"/>
    <xf numFmtId="166" fontId="13" fillId="7" borderId="12" xfId="0" applyNumberFormat="1" applyFont="1" applyFill="1" applyBorder="1"/>
    <xf numFmtId="0" fontId="0" fillId="7" borderId="0" xfId="0" applyFill="1"/>
    <xf numFmtId="165" fontId="0" fillId="7" borderId="12" xfId="0" applyNumberFormat="1" applyFill="1" applyBorder="1"/>
    <xf numFmtId="4" fontId="0" fillId="7" borderId="12" xfId="0" quotePrefix="1" applyNumberFormat="1" applyFill="1" applyBorder="1" applyAlignment="1">
      <alignment horizontal="right"/>
    </xf>
    <xf numFmtId="0" fontId="5" fillId="7" borderId="0" xfId="0" applyFont="1" applyFill="1"/>
    <xf numFmtId="0" fontId="0" fillId="0" borderId="17" xfId="0" applyBorder="1"/>
    <xf numFmtId="0" fontId="0" fillId="0" borderId="18" xfId="0" applyBorder="1"/>
    <xf numFmtId="1" fontId="0" fillId="0" borderId="18" xfId="0" applyNumberFormat="1" applyBorder="1"/>
    <xf numFmtId="1" fontId="0" fillId="0" borderId="19" xfId="0" applyNumberFormat="1" applyBorder="1"/>
    <xf numFmtId="0" fontId="0" fillId="0" borderId="20" xfId="0" applyBorder="1"/>
    <xf numFmtId="0" fontId="0" fillId="0" borderId="21" xfId="0" applyBorder="1"/>
    <xf numFmtId="165" fontId="0" fillId="0" borderId="21" xfId="0" applyNumberFormat="1" applyBorder="1"/>
    <xf numFmtId="165" fontId="0" fillId="0" borderId="22" xfId="0" applyNumberFormat="1" applyBorder="1"/>
    <xf numFmtId="0" fontId="0" fillId="13" borderId="17" xfId="0" applyFill="1" applyBorder="1"/>
    <xf numFmtId="0" fontId="0" fillId="13" borderId="18" xfId="0" applyFill="1" applyBorder="1"/>
    <xf numFmtId="1" fontId="0" fillId="13" borderId="18" xfId="0" applyNumberFormat="1" applyFill="1" applyBorder="1"/>
    <xf numFmtId="1" fontId="0" fillId="13" borderId="19" xfId="0" applyNumberFormat="1" applyFill="1" applyBorder="1"/>
    <xf numFmtId="0" fontId="0" fillId="13" borderId="20" xfId="0" applyFill="1" applyBorder="1"/>
    <xf numFmtId="0" fontId="0" fillId="13" borderId="21" xfId="0" applyFill="1" applyBorder="1"/>
    <xf numFmtId="165" fontId="0" fillId="13" borderId="21" xfId="0" applyNumberFormat="1" applyFill="1" applyBorder="1"/>
    <xf numFmtId="165" fontId="0" fillId="13" borderId="22" xfId="0" applyNumberFormat="1" applyFill="1" applyBorder="1"/>
    <xf numFmtId="0" fontId="9" fillId="0" borderId="0" xfId="0" applyFont="1"/>
    <xf numFmtId="1" fontId="0" fillId="0" borderId="0" xfId="0" applyNumberFormat="1"/>
    <xf numFmtId="1" fontId="5" fillId="0" borderId="0" xfId="0" applyNumberFormat="1" applyFont="1"/>
    <xf numFmtId="0" fontId="5" fillId="14" borderId="17" xfId="0" applyFont="1" applyFill="1" applyBorder="1"/>
    <xf numFmtId="0" fontId="5" fillId="14" borderId="18" xfId="0" applyFont="1" applyFill="1" applyBorder="1"/>
    <xf numFmtId="1" fontId="5" fillId="14" borderId="18" xfId="0" applyNumberFormat="1" applyFont="1" applyFill="1" applyBorder="1"/>
    <xf numFmtId="1" fontId="5" fillId="14" borderId="19" xfId="0" applyNumberFormat="1" applyFont="1" applyFill="1" applyBorder="1"/>
    <xf numFmtId="0" fontId="5" fillId="14" borderId="20" xfId="0" applyFont="1" applyFill="1" applyBorder="1"/>
    <xf numFmtId="0" fontId="5" fillId="14" borderId="21" xfId="0" applyFont="1" applyFill="1" applyBorder="1"/>
    <xf numFmtId="165" fontId="5" fillId="14" borderId="21" xfId="0" applyNumberFormat="1" applyFont="1" applyFill="1" applyBorder="1"/>
    <xf numFmtId="165" fontId="5" fillId="14" borderId="22" xfId="0" applyNumberFormat="1" applyFont="1" applyFill="1" applyBorder="1"/>
    <xf numFmtId="0" fontId="0" fillId="0" borderId="23" xfId="0" applyBorder="1"/>
    <xf numFmtId="0" fontId="0" fillId="13" borderId="23" xfId="0" applyFill="1" applyBorder="1"/>
    <xf numFmtId="0" fontId="5" fillId="14" borderId="23" xfId="0" applyFont="1" applyFill="1" applyBorder="1"/>
    <xf numFmtId="0" fontId="14" fillId="0" borderId="24" xfId="0" applyFont="1" applyBorder="1"/>
    <xf numFmtId="1" fontId="14" fillId="0" borderId="24" xfId="0" applyNumberFormat="1" applyFont="1" applyBorder="1"/>
    <xf numFmtId="1" fontId="14" fillId="0" borderId="25" xfId="0" applyNumberFormat="1" applyFont="1" applyBorder="1"/>
    <xf numFmtId="0" fontId="14" fillId="13" borderId="24" xfId="0" applyFont="1" applyFill="1" applyBorder="1"/>
    <xf numFmtId="1" fontId="14" fillId="13" borderId="24" xfId="0" applyNumberFormat="1" applyFont="1" applyFill="1" applyBorder="1"/>
    <xf numFmtId="1" fontId="14" fillId="13" borderId="25" xfId="0" applyNumberFormat="1" applyFont="1" applyFill="1" applyBorder="1"/>
    <xf numFmtId="0" fontId="15" fillId="14" borderId="24" xfId="0" applyFont="1" applyFill="1" applyBorder="1"/>
    <xf numFmtId="1" fontId="15" fillId="14" borderId="24" xfId="0" applyNumberFormat="1" applyFont="1" applyFill="1" applyBorder="1"/>
    <xf numFmtId="1" fontId="15" fillId="14" borderId="25" xfId="0" applyNumberFormat="1" applyFont="1" applyFill="1" applyBorder="1"/>
    <xf numFmtId="0" fontId="0" fillId="0" borderId="11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3" fontId="3" fillId="0" borderId="11" xfId="0" applyNumberFormat="1" applyFont="1" applyFill="1" applyBorder="1" applyAlignment="1">
      <alignment horizontal="left"/>
    </xf>
    <xf numFmtId="3" fontId="3" fillId="0" borderId="14" xfId="0" applyNumberFormat="1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1" fillId="2" borderId="13" xfId="0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7" fillId="4" borderId="13" xfId="0" applyFont="1" applyFill="1" applyBorder="1" applyAlignment="1">
      <alignment horizontal="left" wrapText="1"/>
    </xf>
    <xf numFmtId="0" fontId="7" fillId="4" borderId="15" xfId="0" applyFont="1" applyFill="1" applyBorder="1" applyAlignment="1">
      <alignment horizontal="left" wrapText="1"/>
    </xf>
    <xf numFmtId="0" fontId="12" fillId="11" borderId="11" xfId="0" applyFont="1" applyFill="1" applyBorder="1" applyAlignment="1">
      <alignment horizontal="left"/>
    </xf>
    <xf numFmtId="0" fontId="12" fillId="11" borderId="16" xfId="0" applyFont="1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6" xfId="0" applyFill="1" applyBorder="1" applyAlignment="1">
      <alignment horizontal="left"/>
    </xf>
    <xf numFmtId="0" fontId="0" fillId="7" borderId="1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zoomScale="122" zoomScaleNormal="140" workbookViewId="0">
      <selection activeCell="A29" sqref="A29:XFD29"/>
    </sheetView>
  </sheetViews>
  <sheetFormatPr defaultColWidth="9.140625" defaultRowHeight="12.75" x14ac:dyDescent="0.2"/>
  <cols>
    <col min="1" max="1" width="7.85546875" customWidth="1"/>
    <col min="2" max="2" width="11.5703125" bestFit="1" customWidth="1"/>
    <col min="3" max="3" width="15.7109375" customWidth="1"/>
    <col min="4" max="4" width="8.28515625" hidden="1" customWidth="1"/>
    <col min="5" max="5" width="8.42578125" hidden="1" customWidth="1"/>
    <col min="14" max="14" width="13.85546875" customWidth="1"/>
    <col min="15" max="15" width="9.140625" customWidth="1"/>
    <col min="16" max="16" width="13.42578125" customWidth="1"/>
  </cols>
  <sheetData>
    <row r="1" spans="2:16" s="22" customFormat="1" x14ac:dyDescent="0.2"/>
    <row r="2" spans="2:16" s="22" customFormat="1" ht="20.25" x14ac:dyDescent="0.3">
      <c r="B2" s="33" t="s">
        <v>18</v>
      </c>
    </row>
    <row r="4" spans="2:16" ht="15.75" customHeight="1" x14ac:dyDescent="0.25">
      <c r="B4" s="1" t="s">
        <v>8</v>
      </c>
      <c r="C4" s="2" t="s">
        <v>15</v>
      </c>
      <c r="D4" s="3" t="s">
        <v>1</v>
      </c>
      <c r="E4" s="4"/>
      <c r="F4" s="4"/>
      <c r="G4" s="4"/>
      <c r="H4" s="4"/>
      <c r="I4" s="4"/>
      <c r="J4" s="4"/>
      <c r="K4" s="4"/>
      <c r="L4" s="4"/>
      <c r="M4" s="4"/>
    </row>
    <row r="5" spans="2:16" ht="30" customHeight="1" x14ac:dyDescent="0.25">
      <c r="B5" s="5" t="s">
        <v>2</v>
      </c>
      <c r="C5" s="6" t="s">
        <v>3</v>
      </c>
      <c r="D5" s="7">
        <v>2019</v>
      </c>
      <c r="E5" s="7">
        <v>2020</v>
      </c>
      <c r="F5" s="7">
        <v>2021</v>
      </c>
      <c r="G5" s="7">
        <v>2022</v>
      </c>
      <c r="H5" s="7">
        <v>2023</v>
      </c>
      <c r="I5" s="7">
        <v>2024</v>
      </c>
      <c r="J5" s="7">
        <v>2025</v>
      </c>
      <c r="K5" s="7">
        <v>2026</v>
      </c>
      <c r="L5" s="7">
        <v>2027</v>
      </c>
      <c r="M5" s="7">
        <v>2028</v>
      </c>
    </row>
    <row r="6" spans="2:16" x14ac:dyDescent="0.2">
      <c r="B6" s="20" t="s">
        <v>0</v>
      </c>
      <c r="C6" s="9">
        <v>104486.35787999995</v>
      </c>
      <c r="D6" s="8">
        <v>130.67287112800005</v>
      </c>
      <c r="E6" s="8">
        <v>383.10384758800012</v>
      </c>
      <c r="F6" s="8">
        <v>586.23315110999988</v>
      </c>
      <c r="G6" s="8">
        <v>940.24770286199987</v>
      </c>
      <c r="H6" s="8">
        <v>2443.4440771205827</v>
      </c>
      <c r="I6" s="8">
        <v>3936.4526296698796</v>
      </c>
      <c r="J6" s="8">
        <v>6103.0894132941121</v>
      </c>
      <c r="K6" s="8">
        <v>9146.1843414468567</v>
      </c>
      <c r="L6" s="8">
        <v>13136.385528451829</v>
      </c>
      <c r="M6" s="8">
        <v>18114.557433310245</v>
      </c>
    </row>
    <row r="7" spans="2:16" ht="15" x14ac:dyDescent="0.25">
      <c r="B7" s="15" t="s">
        <v>6</v>
      </c>
      <c r="C7" s="17">
        <v>94898.471863185376</v>
      </c>
      <c r="D7" s="19">
        <v>383.10431298955598</v>
      </c>
      <c r="E7" s="19">
        <v>1144.0046996695562</v>
      </c>
      <c r="F7" s="47">
        <v>1733.6917652975567</v>
      </c>
      <c r="G7" s="47">
        <v>2722.3548738655577</v>
      </c>
      <c r="H7" s="19">
        <v>5010.3044020603602</v>
      </c>
      <c r="I7" s="19">
        <v>7875.8161655170134</v>
      </c>
      <c r="J7" s="19">
        <v>12001.946385994153</v>
      </c>
      <c r="K7" s="19">
        <v>17691.713924718046</v>
      </c>
      <c r="L7" s="19">
        <v>24789.19181655108</v>
      </c>
      <c r="M7" s="19">
        <v>32878.723667591345</v>
      </c>
    </row>
    <row r="8" spans="2:16" ht="15" x14ac:dyDescent="0.25">
      <c r="B8" s="18" t="s">
        <v>7</v>
      </c>
      <c r="C8" s="19">
        <v>60117.900000000009</v>
      </c>
      <c r="D8" s="19">
        <v>205.08770000000004</v>
      </c>
      <c r="E8" s="19">
        <v>391.04977999999994</v>
      </c>
      <c r="F8" s="47">
        <v>569.26344000000029</v>
      </c>
      <c r="G8" s="47">
        <v>917.94234000000029</v>
      </c>
      <c r="H8" s="47">
        <v>2374.1359406000006</v>
      </c>
      <c r="I8" s="47">
        <v>4024.1326519999998</v>
      </c>
      <c r="J8" s="47">
        <v>6487.4124783000007</v>
      </c>
      <c r="K8" s="47">
        <v>9849.0228178999987</v>
      </c>
      <c r="L8" s="47">
        <v>14186.216343800003</v>
      </c>
      <c r="M8" s="47">
        <v>19523.237677899997</v>
      </c>
    </row>
    <row r="9" spans="2:16" x14ac:dyDescent="0.2">
      <c r="B9" s="13" t="s">
        <v>5</v>
      </c>
      <c r="C9" s="14">
        <f>SUM(C6:C8)</f>
        <v>259502.72974318534</v>
      </c>
      <c r="D9" s="14">
        <f t="shared" ref="D9" si="0">SUM(D6:D8)</f>
        <v>718.86488411755613</v>
      </c>
      <c r="E9" s="14">
        <f t="shared" ref="E9" si="1">SUM(E6:E8)</f>
        <v>1918.1583272575563</v>
      </c>
      <c r="F9" s="14">
        <f t="shared" ref="F9" si="2">SUM(F6:F8)</f>
        <v>2889.1883564075565</v>
      </c>
      <c r="G9" s="14">
        <f t="shared" ref="G9" si="3">SUM(G6:G8)</f>
        <v>4580.5449167275583</v>
      </c>
      <c r="H9" s="14">
        <f t="shared" ref="H9" si="4">SUM(H6:H8)</f>
        <v>9827.8844197809431</v>
      </c>
      <c r="I9" s="14">
        <f t="shared" ref="I9" si="5">SUM(I6:I8)</f>
        <v>15836.401447186894</v>
      </c>
      <c r="J9" s="14">
        <f t="shared" ref="J9" si="6">SUM(J6:J8)</f>
        <v>24592.448277588264</v>
      </c>
      <c r="K9" s="14">
        <f t="shared" ref="K9" si="7">SUM(K6:K8)</f>
        <v>36686.921084064903</v>
      </c>
      <c r="L9" s="14">
        <f t="shared" ref="L9" si="8">SUM(L6:L8)</f>
        <v>52111.793688802907</v>
      </c>
      <c r="M9" s="14">
        <f t="shared" ref="M9" si="9">SUM(M6:M8)</f>
        <v>70516.518778801576</v>
      </c>
    </row>
    <row r="10" spans="2:16" s="22" customFormat="1" x14ac:dyDescent="0.2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2:16" s="16" customFormat="1" hidden="1" x14ac:dyDescent="0.2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2:16" s="16" customFormat="1" ht="15" hidden="1" x14ac:dyDescent="0.25">
      <c r="B12" s="1" t="s">
        <v>16</v>
      </c>
      <c r="C12" s="2"/>
      <c r="D12" s="3" t="s">
        <v>10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2"/>
    </row>
    <row r="13" spans="2:16" s="16" customFormat="1" ht="25.5" hidden="1" customHeight="1" x14ac:dyDescent="0.25">
      <c r="B13" s="109" t="s">
        <v>2</v>
      </c>
      <c r="C13" s="110"/>
      <c r="D13" s="7">
        <v>2019</v>
      </c>
      <c r="E13" s="7">
        <v>2020</v>
      </c>
      <c r="F13" s="7">
        <v>2021</v>
      </c>
      <c r="G13" s="7">
        <v>2022</v>
      </c>
      <c r="H13" s="7">
        <v>2023</v>
      </c>
      <c r="I13" s="7">
        <v>2024</v>
      </c>
      <c r="J13" s="7">
        <v>2025</v>
      </c>
      <c r="K13" s="7">
        <v>2026</v>
      </c>
      <c r="L13" s="7">
        <v>2027</v>
      </c>
      <c r="M13" s="7">
        <v>2028</v>
      </c>
      <c r="N13" s="7">
        <v>2029</v>
      </c>
      <c r="O13" s="7">
        <v>2030</v>
      </c>
      <c r="P13" s="11" t="s">
        <v>4</v>
      </c>
    </row>
    <row r="14" spans="2:16" hidden="1" x14ac:dyDescent="0.2">
      <c r="B14" s="111" t="s">
        <v>9</v>
      </c>
      <c r="C14" s="112"/>
      <c r="D14" s="28">
        <v>0.08</v>
      </c>
      <c r="E14" s="28">
        <v>0.27</v>
      </c>
      <c r="F14" s="28">
        <v>0.41</v>
      </c>
      <c r="G14" s="28">
        <v>0.65</v>
      </c>
      <c r="H14" s="28">
        <v>1.89</v>
      </c>
      <c r="I14" s="28">
        <v>3.06</v>
      </c>
      <c r="J14" s="28">
        <v>4.7699999999999996</v>
      </c>
      <c r="K14" s="28">
        <v>7.22</v>
      </c>
      <c r="L14" s="28">
        <v>10.54</v>
      </c>
      <c r="M14" s="28">
        <v>14.77</v>
      </c>
      <c r="N14" s="28">
        <v>19.8</v>
      </c>
      <c r="O14" s="28">
        <v>25.9</v>
      </c>
      <c r="P14" s="10">
        <f>SUM(D14:O14)</f>
        <v>89.359999999999985</v>
      </c>
    </row>
    <row r="15" spans="2:16" s="16" customFormat="1" ht="13.5" hidden="1" customHeight="1" x14ac:dyDescent="0.25">
      <c r="B15" s="104" t="s">
        <v>6</v>
      </c>
      <c r="C15" s="105"/>
      <c r="D15" s="38">
        <v>0.36</v>
      </c>
      <c r="E15" s="38">
        <v>0.91</v>
      </c>
      <c r="F15" s="36">
        <v>1.36</v>
      </c>
      <c r="G15" s="36">
        <v>2.11</v>
      </c>
      <c r="H15" s="36">
        <v>3.81</v>
      </c>
      <c r="I15" s="36">
        <v>5.93</v>
      </c>
      <c r="J15" s="36">
        <v>8.94</v>
      </c>
      <c r="K15" s="36">
        <v>13.03</v>
      </c>
      <c r="L15" s="36">
        <v>18.09</v>
      </c>
      <c r="M15" s="36">
        <v>23.82</v>
      </c>
      <c r="N15" s="29">
        <v>29.81</v>
      </c>
      <c r="O15" s="29">
        <v>35.700000000000003</v>
      </c>
      <c r="P15" s="10">
        <f>SUM(D15:O15)</f>
        <v>143.87</v>
      </c>
    </row>
    <row r="16" spans="2:16" s="16" customFormat="1" ht="15" hidden="1" x14ac:dyDescent="0.25">
      <c r="B16" s="106" t="s">
        <v>7</v>
      </c>
      <c r="C16" s="107"/>
      <c r="D16" s="29">
        <v>0.1</v>
      </c>
      <c r="E16" s="29">
        <v>0.22</v>
      </c>
      <c r="F16" s="29">
        <v>0.34</v>
      </c>
      <c r="G16" s="29">
        <v>0.56999999999999995</v>
      </c>
      <c r="H16" s="29">
        <v>1.28</v>
      </c>
      <c r="I16" s="29">
        <v>2.17</v>
      </c>
      <c r="J16" s="29">
        <v>3.43</v>
      </c>
      <c r="K16" s="29">
        <v>5.0599999999999996</v>
      </c>
      <c r="L16" s="29">
        <v>6.98</v>
      </c>
      <c r="M16" s="29">
        <v>9.15</v>
      </c>
      <c r="N16" s="29">
        <v>11.5</v>
      </c>
      <c r="O16" s="29">
        <v>13.94</v>
      </c>
      <c r="P16" s="10">
        <f>SUM(D16:O16)</f>
        <v>54.739999999999995</v>
      </c>
    </row>
    <row r="17" spans="2:17" s="16" customFormat="1" hidden="1" x14ac:dyDescent="0.2">
      <c r="B17" s="13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2:17" s="16" customFormat="1" hidden="1" x14ac:dyDescent="0.2">
      <c r="B18" s="13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2:17" s="16" customFormat="1" ht="15" hidden="1" x14ac:dyDescent="0.25">
      <c r="B19" s="23" t="s">
        <v>11</v>
      </c>
      <c r="C19" s="24"/>
      <c r="D19" s="25" t="s">
        <v>10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12"/>
    </row>
    <row r="20" spans="2:17" s="16" customFormat="1" ht="15" hidden="1" x14ac:dyDescent="0.25">
      <c r="B20" s="113" t="s">
        <v>2</v>
      </c>
      <c r="C20" s="114"/>
      <c r="D20" s="27">
        <v>2019</v>
      </c>
      <c r="E20" s="27">
        <v>2020</v>
      </c>
      <c r="F20" s="27">
        <v>2021</v>
      </c>
      <c r="G20" s="27">
        <v>2022</v>
      </c>
      <c r="H20" s="27">
        <v>2023</v>
      </c>
      <c r="I20" s="27">
        <v>2024</v>
      </c>
      <c r="J20" s="27">
        <v>2025</v>
      </c>
      <c r="K20" s="27">
        <v>2026</v>
      </c>
      <c r="L20" s="27">
        <v>2027</v>
      </c>
      <c r="M20" s="27">
        <v>2028</v>
      </c>
      <c r="N20" s="27">
        <v>2029</v>
      </c>
      <c r="O20" s="27">
        <v>2030</v>
      </c>
      <c r="P20" s="11" t="s">
        <v>4</v>
      </c>
    </row>
    <row r="21" spans="2:17" hidden="1" x14ac:dyDescent="0.2">
      <c r="B21" s="111" t="s">
        <v>9</v>
      </c>
      <c r="C21" s="112"/>
      <c r="D21" s="37">
        <v>0.08</v>
      </c>
      <c r="E21" s="37">
        <v>0.27</v>
      </c>
      <c r="F21" s="35">
        <v>0.41</v>
      </c>
      <c r="G21" s="35">
        <v>0.65</v>
      </c>
      <c r="H21" s="35">
        <v>1.89</v>
      </c>
      <c r="I21" s="35">
        <v>3.06</v>
      </c>
      <c r="J21" s="35">
        <v>4.7699999999999996</v>
      </c>
      <c r="K21" s="35">
        <v>10.83</v>
      </c>
      <c r="L21" s="35">
        <v>15.81</v>
      </c>
      <c r="M21" s="35">
        <v>22.16</v>
      </c>
      <c r="N21" s="28">
        <v>27.87</v>
      </c>
      <c r="O21" s="28">
        <v>30.95</v>
      </c>
      <c r="P21" s="28">
        <f>SUM(D21:O21)</f>
        <v>118.75000000000001</v>
      </c>
    </row>
    <row r="22" spans="2:17" ht="15" hidden="1" x14ac:dyDescent="0.25">
      <c r="B22" s="104" t="s">
        <v>6</v>
      </c>
      <c r="C22" s="105"/>
      <c r="D22" s="32">
        <v>3.8E-3</v>
      </c>
      <c r="E22" s="29">
        <v>0.24</v>
      </c>
      <c r="F22" s="29">
        <v>1.03</v>
      </c>
      <c r="G22" s="29">
        <v>2.5</v>
      </c>
      <c r="H22" s="29">
        <v>3.84</v>
      </c>
      <c r="I22" s="29">
        <v>5.35</v>
      </c>
      <c r="J22" s="29">
        <v>8.1300000000000008</v>
      </c>
      <c r="K22" s="29">
        <v>11.48</v>
      </c>
      <c r="L22" s="29">
        <v>15.45</v>
      </c>
      <c r="M22" s="29">
        <v>19.899999999999999</v>
      </c>
      <c r="N22" s="30">
        <v>30</v>
      </c>
      <c r="O22" s="30">
        <v>35.700000000000003</v>
      </c>
      <c r="P22" s="28">
        <f>SUM(D22:O22)</f>
        <v>133.62380000000002</v>
      </c>
      <c r="Q22" s="31" t="s">
        <v>14</v>
      </c>
    </row>
    <row r="23" spans="2:17" ht="15" hidden="1" x14ac:dyDescent="0.25">
      <c r="B23" s="106" t="s">
        <v>12</v>
      </c>
      <c r="C23" s="107"/>
      <c r="D23" s="29">
        <v>0.1</v>
      </c>
      <c r="E23" s="29">
        <v>0.22</v>
      </c>
      <c r="F23" s="29">
        <v>0.34</v>
      </c>
      <c r="G23" s="29">
        <v>0.56999999999999995</v>
      </c>
      <c r="H23" s="29">
        <v>1.28</v>
      </c>
      <c r="I23" s="29">
        <v>2.17</v>
      </c>
      <c r="J23" s="29">
        <v>3.43</v>
      </c>
      <c r="K23" s="29">
        <v>5.0599999999999996</v>
      </c>
      <c r="L23" s="29">
        <v>6.98</v>
      </c>
      <c r="M23" s="29">
        <v>9.15</v>
      </c>
      <c r="N23" s="29">
        <v>11.5</v>
      </c>
      <c r="O23" s="29">
        <v>13.94</v>
      </c>
      <c r="P23" s="28">
        <f>SUM(D23:O23)</f>
        <v>54.739999999999995</v>
      </c>
    </row>
    <row r="24" spans="2:17" ht="20.25" hidden="1" customHeight="1" x14ac:dyDescent="0.25">
      <c r="B24" s="108" t="s">
        <v>17</v>
      </c>
      <c r="C24" s="108"/>
      <c r="D24" s="34">
        <f>SUM(D21:D23)</f>
        <v>0.18380000000000002</v>
      </c>
      <c r="E24" s="34">
        <f t="shared" ref="E24:P24" si="10">SUM(E21:E23)</f>
        <v>0.73</v>
      </c>
      <c r="F24" s="34">
        <f t="shared" si="10"/>
        <v>1.78</v>
      </c>
      <c r="G24" s="34">
        <f t="shared" si="10"/>
        <v>3.7199999999999998</v>
      </c>
      <c r="H24" s="34">
        <f t="shared" si="10"/>
        <v>7.01</v>
      </c>
      <c r="I24" s="34">
        <f t="shared" si="10"/>
        <v>10.58</v>
      </c>
      <c r="J24" s="34">
        <f t="shared" si="10"/>
        <v>16.330000000000002</v>
      </c>
      <c r="K24" s="34">
        <f t="shared" si="10"/>
        <v>27.37</v>
      </c>
      <c r="L24" s="34">
        <f t="shared" si="10"/>
        <v>38.239999999999995</v>
      </c>
      <c r="M24" s="34">
        <f t="shared" si="10"/>
        <v>51.21</v>
      </c>
      <c r="N24" s="34">
        <f t="shared" si="10"/>
        <v>69.37</v>
      </c>
      <c r="O24" s="34">
        <f t="shared" si="10"/>
        <v>80.59</v>
      </c>
      <c r="P24" s="34">
        <f t="shared" si="10"/>
        <v>307.11380000000003</v>
      </c>
    </row>
    <row r="25" spans="2:17" s="22" customFormat="1" hidden="1" x14ac:dyDescent="0.2"/>
    <row r="26" spans="2:17" hidden="1" x14ac:dyDescent="0.2">
      <c r="B26" s="31" t="s">
        <v>13</v>
      </c>
    </row>
    <row r="27" spans="2:17" x14ac:dyDescent="0.2">
      <c r="B27" s="51" t="s">
        <v>32</v>
      </c>
      <c r="C27" s="51"/>
      <c r="D27" s="51"/>
      <c r="E27" s="51"/>
      <c r="F27" s="52">
        <f t="shared" ref="F27:M27" si="11">1000000*F33/F6</f>
        <v>699.38044142281581</v>
      </c>
      <c r="G27" s="52">
        <f t="shared" si="11"/>
        <v>691.30719279768391</v>
      </c>
      <c r="H27" s="52">
        <f t="shared" si="11"/>
        <v>773.49836556407899</v>
      </c>
      <c r="I27" s="52">
        <f t="shared" si="11"/>
        <v>1270.1791359850079</v>
      </c>
      <c r="J27" s="52">
        <f t="shared" si="11"/>
        <v>1310.8115346588113</v>
      </c>
      <c r="K27" s="52">
        <f t="shared" si="11"/>
        <v>1184.1003412672062</v>
      </c>
      <c r="L27" s="52">
        <f t="shared" si="11"/>
        <v>1203.5274060552993</v>
      </c>
      <c r="M27" s="52">
        <f t="shared" si="11"/>
        <v>1223.3254983779359</v>
      </c>
    </row>
    <row r="28" spans="2:17" s="22" customFormat="1" x14ac:dyDescent="0.2">
      <c r="B28" s="49" t="s">
        <v>31</v>
      </c>
      <c r="C28" s="50"/>
      <c r="F28" s="53">
        <v>300</v>
      </c>
      <c r="G28" s="48">
        <v>349.53084588673437</v>
      </c>
      <c r="H28" s="48">
        <v>508.29514651768534</v>
      </c>
      <c r="I28" s="48">
        <v>533.72907847323165</v>
      </c>
      <c r="J28" s="48">
        <v>562.03747058969316</v>
      </c>
      <c r="K28" s="48">
        <v>589.57888873683203</v>
      </c>
      <c r="L28" s="48">
        <v>618.19769729577376</v>
      </c>
      <c r="M28" s="48">
        <v>641.89398319881604</v>
      </c>
    </row>
    <row r="29" spans="2:17" s="22" customFormat="1" x14ac:dyDescent="0.2">
      <c r="B29" s="49" t="s">
        <v>33</v>
      </c>
      <c r="C29" s="50"/>
      <c r="F29" s="48">
        <f>F33*1000000/F28</f>
        <v>1366.6666666666667</v>
      </c>
      <c r="G29" s="48">
        <f t="shared" ref="G29:M29" si="12">G33*1000000/G28</f>
        <v>1859.6355876718039</v>
      </c>
      <c r="H29" s="48">
        <f t="shared" si="12"/>
        <v>3718.312112457364</v>
      </c>
      <c r="I29" s="48">
        <f t="shared" si="12"/>
        <v>9368.048700480851</v>
      </c>
      <c r="J29" s="48">
        <f t="shared" si="12"/>
        <v>14233.926417052498</v>
      </c>
      <c r="K29" s="48">
        <f t="shared" si="12"/>
        <v>18369.043069373103</v>
      </c>
      <c r="L29" s="48">
        <f t="shared" si="12"/>
        <v>25574.343076913436</v>
      </c>
      <c r="M29" s="48">
        <f t="shared" si="12"/>
        <v>34522.834891780418</v>
      </c>
    </row>
    <row r="31" spans="2:17" ht="15" x14ac:dyDescent="0.25">
      <c r="B31" s="23" t="s">
        <v>11</v>
      </c>
      <c r="C31" s="24"/>
      <c r="D31" s="25" t="s">
        <v>10</v>
      </c>
      <c r="E31" s="26"/>
      <c r="F31" s="26"/>
      <c r="G31" s="26"/>
      <c r="H31" s="26"/>
      <c r="I31" s="26"/>
      <c r="J31" s="26"/>
      <c r="K31" s="26"/>
      <c r="L31" s="26"/>
      <c r="M31" s="26"/>
      <c r="N31" s="12"/>
    </row>
    <row r="32" spans="2:17" ht="15" x14ac:dyDescent="0.25">
      <c r="B32" s="113" t="s">
        <v>2</v>
      </c>
      <c r="C32" s="114"/>
      <c r="D32" s="27">
        <v>2019</v>
      </c>
      <c r="E32" s="27">
        <v>2020</v>
      </c>
      <c r="F32" s="27">
        <v>2021</v>
      </c>
      <c r="G32" s="27">
        <v>2022</v>
      </c>
      <c r="H32" s="27">
        <v>2023</v>
      </c>
      <c r="I32" s="27">
        <v>2024</v>
      </c>
      <c r="J32" s="27">
        <v>2025</v>
      </c>
      <c r="K32" s="27">
        <v>2026</v>
      </c>
      <c r="L32" s="27">
        <v>2027</v>
      </c>
      <c r="M32" s="27">
        <v>2028</v>
      </c>
      <c r="N32" s="11" t="s">
        <v>30</v>
      </c>
    </row>
    <row r="33" spans="2:15" x14ac:dyDescent="0.2">
      <c r="B33" s="111" t="s">
        <v>9</v>
      </c>
      <c r="C33" s="112"/>
      <c r="D33" s="37">
        <v>0.08</v>
      </c>
      <c r="E33" s="37">
        <v>0.27</v>
      </c>
      <c r="F33" s="39">
        <v>0.41</v>
      </c>
      <c r="G33" s="39">
        <v>0.65</v>
      </c>
      <c r="H33" s="39">
        <v>1.89</v>
      </c>
      <c r="I33" s="39">
        <v>5</v>
      </c>
      <c r="J33" s="39">
        <v>8</v>
      </c>
      <c r="K33" s="39">
        <v>10.83</v>
      </c>
      <c r="L33" s="39">
        <v>15.81</v>
      </c>
      <c r="M33" s="39">
        <v>22.16</v>
      </c>
      <c r="N33" s="40">
        <f>SUM(D33:M33)</f>
        <v>65.100000000000009</v>
      </c>
    </row>
    <row r="34" spans="2:15" ht="15" x14ac:dyDescent="0.25">
      <c r="B34" s="104" t="s">
        <v>6</v>
      </c>
      <c r="C34" s="105"/>
      <c r="D34" s="38">
        <v>0.36</v>
      </c>
      <c r="E34" s="38">
        <v>0.91</v>
      </c>
      <c r="F34" s="41">
        <v>1.36</v>
      </c>
      <c r="G34" s="41">
        <v>2.11</v>
      </c>
      <c r="H34" s="41">
        <v>3.81</v>
      </c>
      <c r="I34" s="41">
        <v>5.93</v>
      </c>
      <c r="J34" s="41">
        <v>8.94</v>
      </c>
      <c r="K34" s="41">
        <v>13.03</v>
      </c>
      <c r="L34" s="41">
        <v>18.09</v>
      </c>
      <c r="M34" s="41">
        <v>23.82</v>
      </c>
      <c r="N34" s="40">
        <f>SUM(D34:M34)</f>
        <v>78.360000000000014</v>
      </c>
    </row>
    <row r="35" spans="2:15" ht="15" x14ac:dyDescent="0.25">
      <c r="B35" s="106" t="s">
        <v>7</v>
      </c>
      <c r="C35" s="107"/>
      <c r="D35" s="29">
        <v>0.1</v>
      </c>
      <c r="E35" s="29">
        <v>0.22</v>
      </c>
      <c r="F35" s="41">
        <v>0</v>
      </c>
      <c r="G35" s="41">
        <v>0.19</v>
      </c>
      <c r="H35" s="41">
        <v>0.436</v>
      </c>
      <c r="I35" s="41">
        <v>0.8</v>
      </c>
      <c r="J35" s="41">
        <v>1.42</v>
      </c>
      <c r="K35" s="41">
        <v>2.65</v>
      </c>
      <c r="L35" s="41">
        <v>4</v>
      </c>
      <c r="M35" s="41">
        <v>5.5</v>
      </c>
      <c r="N35" s="40">
        <f>SUM(D35:M35)</f>
        <v>15.315999999999999</v>
      </c>
    </row>
    <row r="36" spans="2:15" ht="15.75" x14ac:dyDescent="0.25">
      <c r="B36" s="108" t="s">
        <v>17</v>
      </c>
      <c r="C36" s="108"/>
      <c r="D36" s="34">
        <f>SUM(D33:D35)</f>
        <v>0.54</v>
      </c>
      <c r="E36" s="34">
        <f t="shared" ref="E36:N36" si="13">SUM(E33:E35)</f>
        <v>1.4000000000000001</v>
      </c>
      <c r="F36" s="42">
        <f t="shared" si="13"/>
        <v>1.77</v>
      </c>
      <c r="G36" s="42">
        <f t="shared" si="13"/>
        <v>2.9499999999999997</v>
      </c>
      <c r="H36" s="42">
        <f t="shared" si="13"/>
        <v>6.1360000000000001</v>
      </c>
      <c r="I36" s="42">
        <f t="shared" si="13"/>
        <v>11.73</v>
      </c>
      <c r="J36" s="42">
        <f t="shared" si="13"/>
        <v>18.36</v>
      </c>
      <c r="K36" s="42">
        <f t="shared" si="13"/>
        <v>26.509999999999998</v>
      </c>
      <c r="L36" s="42">
        <f t="shared" si="13"/>
        <v>37.9</v>
      </c>
      <c r="M36" s="42">
        <f t="shared" si="13"/>
        <v>51.480000000000004</v>
      </c>
      <c r="N36" s="42">
        <f t="shared" si="13"/>
        <v>158.77600000000004</v>
      </c>
    </row>
    <row r="38" spans="2:15" x14ac:dyDescent="0.2">
      <c r="B38" s="44" t="s">
        <v>26</v>
      </c>
    </row>
    <row r="39" spans="2:15" x14ac:dyDescent="0.2">
      <c r="B39" t="s">
        <v>6</v>
      </c>
      <c r="F39" s="43">
        <v>0</v>
      </c>
      <c r="G39" s="43">
        <v>1.8</v>
      </c>
      <c r="H39" s="43">
        <v>2.7</v>
      </c>
      <c r="I39" s="43">
        <v>3.8</v>
      </c>
      <c r="J39" s="43">
        <v>5.5</v>
      </c>
      <c r="K39" s="43">
        <v>8</v>
      </c>
      <c r="L39" s="43">
        <v>11.3</v>
      </c>
      <c r="M39" s="43">
        <v>15.1</v>
      </c>
      <c r="N39" s="43">
        <f>SUM(G39:M39)</f>
        <v>48.2</v>
      </c>
      <c r="O39" t="s">
        <v>21</v>
      </c>
    </row>
    <row r="40" spans="2:15" x14ac:dyDescent="0.2">
      <c r="B40" t="s">
        <v>7</v>
      </c>
      <c r="F40" s="43">
        <v>0</v>
      </c>
      <c r="G40" s="43">
        <v>0.2</v>
      </c>
      <c r="H40" s="43">
        <v>0.2</v>
      </c>
      <c r="I40" s="43">
        <v>0.3</v>
      </c>
      <c r="J40" s="43">
        <v>0.3</v>
      </c>
      <c r="K40" s="43">
        <v>0.4</v>
      </c>
      <c r="L40" s="43">
        <v>0.4</v>
      </c>
      <c r="M40" s="43">
        <v>0.4</v>
      </c>
      <c r="N40" s="43">
        <f t="shared" ref="N40:N43" si="14">SUM(G40:M40)</f>
        <v>2.1999999999999997</v>
      </c>
      <c r="O40" s="22" t="s">
        <v>21</v>
      </c>
    </row>
    <row r="41" spans="2:15" s="22" customFormat="1" x14ac:dyDescent="0.2">
      <c r="B41" s="22" t="s">
        <v>28</v>
      </c>
      <c r="F41" s="43">
        <v>0</v>
      </c>
      <c r="G41" s="43">
        <f>SUM(G39:G40)</f>
        <v>2</v>
      </c>
      <c r="H41" s="43">
        <f t="shared" ref="H41:N41" si="15">SUM(H39:H40)</f>
        <v>2.9000000000000004</v>
      </c>
      <c r="I41" s="43">
        <f t="shared" si="15"/>
        <v>4.0999999999999996</v>
      </c>
      <c r="J41" s="43">
        <f t="shared" si="15"/>
        <v>5.8</v>
      </c>
      <c r="K41" s="43">
        <f t="shared" si="15"/>
        <v>8.4</v>
      </c>
      <c r="L41" s="43">
        <f t="shared" si="15"/>
        <v>11.700000000000001</v>
      </c>
      <c r="M41" s="43">
        <f t="shared" si="15"/>
        <v>15.5</v>
      </c>
      <c r="N41" s="43">
        <f t="shared" si="15"/>
        <v>50.400000000000006</v>
      </c>
    </row>
    <row r="42" spans="2:15" x14ac:dyDescent="0.2">
      <c r="B42" s="45" t="s">
        <v>19</v>
      </c>
      <c r="C42" s="45"/>
      <c r="D42" s="45"/>
      <c r="E42" s="45"/>
      <c r="F42" s="46">
        <v>0</v>
      </c>
      <c r="G42" s="46">
        <v>0.3</v>
      </c>
      <c r="H42" s="46">
        <v>0.6</v>
      </c>
      <c r="I42" s="46">
        <v>0.9</v>
      </c>
      <c r="J42" s="46">
        <v>1.4</v>
      </c>
      <c r="K42" s="46">
        <v>1.8</v>
      </c>
      <c r="L42" s="46">
        <v>1.9</v>
      </c>
      <c r="M42" s="46">
        <v>2</v>
      </c>
      <c r="N42" s="46">
        <f t="shared" si="14"/>
        <v>8.9</v>
      </c>
    </row>
    <row r="43" spans="2:15" s="22" customFormat="1" x14ac:dyDescent="0.2">
      <c r="B43" s="22" t="s">
        <v>22</v>
      </c>
      <c r="F43" s="43">
        <v>0</v>
      </c>
      <c r="G43" s="43">
        <f>SUM(G39:G40)*0.15</f>
        <v>0.3</v>
      </c>
      <c r="H43" s="43">
        <f t="shared" ref="H43:M43" si="16">SUM(H39:H40)*0.15</f>
        <v>0.43500000000000005</v>
      </c>
      <c r="I43" s="43">
        <f t="shared" si="16"/>
        <v>0.61499999999999988</v>
      </c>
      <c r="J43" s="43">
        <f t="shared" si="16"/>
        <v>0.87</v>
      </c>
      <c r="K43" s="43">
        <f t="shared" si="16"/>
        <v>1.26</v>
      </c>
      <c r="L43" s="43">
        <f t="shared" si="16"/>
        <v>1.7550000000000001</v>
      </c>
      <c r="M43" s="43">
        <f t="shared" si="16"/>
        <v>2.3249999999999997</v>
      </c>
      <c r="N43" s="43">
        <f t="shared" si="14"/>
        <v>7.5600000000000005</v>
      </c>
    </row>
    <row r="44" spans="2:15" s="22" customFormat="1" x14ac:dyDescent="0.2">
      <c r="B44" s="22" t="s">
        <v>24</v>
      </c>
      <c r="F44" s="43">
        <v>0</v>
      </c>
      <c r="G44" s="43">
        <f>G39+G40+G42+G43</f>
        <v>2.5999999999999996</v>
      </c>
      <c r="H44" s="43">
        <f t="shared" ref="H44:N44" si="17">H39+H40+H42+H43</f>
        <v>3.9350000000000005</v>
      </c>
      <c r="I44" s="43">
        <f t="shared" si="17"/>
        <v>5.6150000000000002</v>
      </c>
      <c r="J44" s="43">
        <f t="shared" si="17"/>
        <v>8.0699999999999985</v>
      </c>
      <c r="K44" s="43">
        <f t="shared" si="17"/>
        <v>11.46</v>
      </c>
      <c r="L44" s="43">
        <f t="shared" si="17"/>
        <v>15.355000000000002</v>
      </c>
      <c r="M44" s="43">
        <f t="shared" si="17"/>
        <v>19.824999999999999</v>
      </c>
      <c r="N44" s="43">
        <f t="shared" si="17"/>
        <v>66.86</v>
      </c>
    </row>
    <row r="46" spans="2:15" x14ac:dyDescent="0.2">
      <c r="B46" s="44" t="s">
        <v>20</v>
      </c>
    </row>
    <row r="47" spans="2:15" x14ac:dyDescent="0.2">
      <c r="B47" t="s">
        <v>25</v>
      </c>
      <c r="F47">
        <v>0</v>
      </c>
      <c r="G47">
        <v>7.0000000000000007E-2</v>
      </c>
      <c r="H47">
        <v>1.1000000000000001</v>
      </c>
      <c r="I47">
        <v>1.7</v>
      </c>
      <c r="J47">
        <v>2.7</v>
      </c>
      <c r="K47">
        <v>6</v>
      </c>
      <c r="L47">
        <v>8.8000000000000007</v>
      </c>
      <c r="M47">
        <v>13</v>
      </c>
      <c r="N47">
        <f>SUM(G47:M47)</f>
        <v>33.370000000000005</v>
      </c>
    </row>
    <row r="49" spans="2:13" x14ac:dyDescent="0.2">
      <c r="B49" t="s">
        <v>27</v>
      </c>
      <c r="F49">
        <v>0</v>
      </c>
      <c r="G49" s="43">
        <f>G47+G41</f>
        <v>2.0699999999999998</v>
      </c>
      <c r="H49" s="43">
        <f t="shared" ref="H49:M49" si="18">H47+H41</f>
        <v>4</v>
      </c>
      <c r="I49" s="43">
        <f t="shared" si="18"/>
        <v>5.8</v>
      </c>
      <c r="J49" s="43">
        <f t="shared" si="18"/>
        <v>8.5</v>
      </c>
      <c r="K49" s="43">
        <f t="shared" si="18"/>
        <v>14.4</v>
      </c>
      <c r="L49" s="43">
        <f t="shared" si="18"/>
        <v>20.5</v>
      </c>
      <c r="M49" s="43">
        <f t="shared" si="18"/>
        <v>28.5</v>
      </c>
    </row>
    <row r="50" spans="2:13" x14ac:dyDescent="0.2">
      <c r="B50" t="s">
        <v>23</v>
      </c>
      <c r="F50" s="43">
        <f>F36-F49</f>
        <v>1.77</v>
      </c>
      <c r="G50" s="43">
        <f>G36-G49</f>
        <v>0.87999999999999989</v>
      </c>
      <c r="H50" s="43">
        <f t="shared" ref="H50:M50" si="19">H36-H49</f>
        <v>2.1360000000000001</v>
      </c>
      <c r="I50" s="43">
        <f t="shared" si="19"/>
        <v>5.9300000000000006</v>
      </c>
      <c r="J50" s="43">
        <f t="shared" si="19"/>
        <v>9.86</v>
      </c>
      <c r="K50" s="43">
        <f t="shared" si="19"/>
        <v>12.109999999999998</v>
      </c>
      <c r="L50" s="43">
        <f t="shared" si="19"/>
        <v>17.399999999999999</v>
      </c>
      <c r="M50" s="43">
        <f t="shared" si="19"/>
        <v>22.980000000000004</v>
      </c>
    </row>
    <row r="51" spans="2:13" x14ac:dyDescent="0.2">
      <c r="B51" t="s">
        <v>29</v>
      </c>
      <c r="F51">
        <v>0.4</v>
      </c>
      <c r="G51" s="43">
        <f>G33-G47</f>
        <v>0.58000000000000007</v>
      </c>
      <c r="H51" s="43">
        <f t="shared" ref="H51:M51" si="20">H33-H47</f>
        <v>0.78999999999999981</v>
      </c>
      <c r="I51" s="43">
        <f t="shared" si="20"/>
        <v>3.3</v>
      </c>
      <c r="J51" s="43">
        <f t="shared" si="20"/>
        <v>5.3</v>
      </c>
      <c r="K51" s="43">
        <f t="shared" si="20"/>
        <v>4.83</v>
      </c>
      <c r="L51" s="43">
        <f t="shared" si="20"/>
        <v>7.01</v>
      </c>
      <c r="M51" s="43">
        <f t="shared" si="20"/>
        <v>9.16</v>
      </c>
    </row>
  </sheetData>
  <mergeCells count="14">
    <mergeCell ref="B34:C34"/>
    <mergeCell ref="B33:C33"/>
    <mergeCell ref="B32:C32"/>
    <mergeCell ref="B35:C35"/>
    <mergeCell ref="B36:C36"/>
    <mergeCell ref="B22:C22"/>
    <mergeCell ref="B23:C23"/>
    <mergeCell ref="B24:C24"/>
    <mergeCell ref="B13:C13"/>
    <mergeCell ref="B14:C14"/>
    <mergeCell ref="B15:C15"/>
    <mergeCell ref="B16:C16"/>
    <mergeCell ref="B20:C20"/>
    <mergeCell ref="B21:C21"/>
  </mergeCells>
  <pageMargins left="0.7" right="0.7" top="0.75" bottom="0.75" header="0.3" footer="0.3"/>
  <pageSetup paperSize="9" orientation="portrait" verticalDpi="0" r:id="rId1"/>
  <ignoredErrors>
    <ignoredError sqref="D9:J9 K9:M9 D24 E24:O24 N33:N35 F36:H36 I36:M36 G43:M4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abSelected="1" workbookViewId="0">
      <selection activeCell="C6" sqref="C6"/>
    </sheetView>
  </sheetViews>
  <sheetFormatPr defaultRowHeight="12.75" x14ac:dyDescent="0.2"/>
  <cols>
    <col min="3" max="3" width="27.85546875" customWidth="1"/>
    <col min="4" max="13" width="9.7109375" customWidth="1"/>
    <col min="14" max="14" width="11.42578125" customWidth="1"/>
  </cols>
  <sheetData>
    <row r="1" spans="2:14" s="22" customFormat="1" x14ac:dyDescent="0.2">
      <c r="G1" s="82"/>
      <c r="H1" s="82"/>
      <c r="I1" s="82"/>
      <c r="J1" s="82"/>
      <c r="K1" s="82"/>
      <c r="L1" s="82"/>
      <c r="M1" s="82"/>
    </row>
    <row r="2" spans="2:14" s="22" customFormat="1" ht="16.5" thickBot="1" x14ac:dyDescent="0.3">
      <c r="C2" s="81" t="s">
        <v>46</v>
      </c>
      <c r="G2" s="83">
        <v>2022</v>
      </c>
      <c r="H2" s="83">
        <v>2023</v>
      </c>
      <c r="I2" s="83">
        <v>2024</v>
      </c>
      <c r="J2" s="83">
        <v>2025</v>
      </c>
      <c r="K2" s="83">
        <v>2026</v>
      </c>
      <c r="L2" s="83">
        <v>2027</v>
      </c>
      <c r="M2" s="83">
        <v>2028</v>
      </c>
    </row>
    <row r="3" spans="2:14" s="22" customFormat="1" x14ac:dyDescent="0.2">
      <c r="C3" s="65" t="s">
        <v>43</v>
      </c>
      <c r="D3" s="66" t="s">
        <v>45</v>
      </c>
      <c r="E3" s="66"/>
      <c r="F3" s="66"/>
      <c r="G3" s="67">
        <v>3785.6784204494838</v>
      </c>
      <c r="H3" s="67">
        <v>13532</v>
      </c>
      <c r="I3" s="67">
        <v>20015</v>
      </c>
      <c r="J3" s="67">
        <v>29700</v>
      </c>
      <c r="K3" s="67">
        <v>38518</v>
      </c>
      <c r="L3" s="67">
        <v>46301</v>
      </c>
      <c r="M3" s="68">
        <v>53855</v>
      </c>
    </row>
    <row r="4" spans="2:14" s="22" customFormat="1" x14ac:dyDescent="0.2">
      <c r="C4" s="92"/>
      <c r="D4" s="95" t="s">
        <v>48</v>
      </c>
      <c r="E4" s="95"/>
      <c r="F4" s="95"/>
      <c r="G4" s="96">
        <v>725.22973889896775</v>
      </c>
      <c r="H4" s="96">
        <v>6272.4968642848607</v>
      </c>
      <c r="I4" s="96">
        <v>8612.7022554715986</v>
      </c>
      <c r="J4" s="96">
        <v>10561.290240280876</v>
      </c>
      <c r="K4" s="96">
        <v>12290.987274465137</v>
      </c>
      <c r="L4" s="96">
        <v>12460.917429170433</v>
      </c>
      <c r="M4" s="97">
        <v>12317.560740560646</v>
      </c>
    </row>
    <row r="5" spans="2:14" s="22" customFormat="1" ht="13.5" thickBot="1" x14ac:dyDescent="0.25">
      <c r="C5" s="69"/>
      <c r="D5" s="70" t="s">
        <v>10</v>
      </c>
      <c r="E5" s="70"/>
      <c r="F5" s="70"/>
      <c r="G5" s="71">
        <v>2.6408850742865502</v>
      </c>
      <c r="H5" s="71">
        <v>7.2</v>
      </c>
      <c r="I5" s="71">
        <v>10.9</v>
      </c>
      <c r="J5" s="71">
        <v>16.899999999999999</v>
      </c>
      <c r="K5" s="71">
        <v>22.7</v>
      </c>
      <c r="L5" s="71">
        <v>28.4</v>
      </c>
      <c r="M5" s="72">
        <v>34.200000000000003</v>
      </c>
    </row>
    <row r="6" spans="2:14" s="22" customFormat="1" x14ac:dyDescent="0.2">
      <c r="C6" s="73" t="s">
        <v>44</v>
      </c>
      <c r="D6" s="74" t="s">
        <v>45</v>
      </c>
      <c r="E6" s="74"/>
      <c r="F6" s="74"/>
      <c r="G6" s="75">
        <v>1302.37644407108</v>
      </c>
      <c r="H6" s="75">
        <v>4853.9193190019396</v>
      </c>
      <c r="I6" s="75">
        <v>7183.6413138246689</v>
      </c>
      <c r="J6" s="75">
        <v>10703.799839299203</v>
      </c>
      <c r="K6" s="75">
        <v>15022.024713913353</v>
      </c>
      <c r="L6" s="75">
        <v>19487.565056787767</v>
      </c>
      <c r="M6" s="76">
        <v>24682.757920605458</v>
      </c>
    </row>
    <row r="7" spans="2:14" s="22" customFormat="1" x14ac:dyDescent="0.2">
      <c r="C7" s="93"/>
      <c r="D7" s="98" t="s">
        <v>48</v>
      </c>
      <c r="E7" s="98"/>
      <c r="F7" s="98"/>
      <c r="G7" s="99">
        <v>542.33987484854561</v>
      </c>
      <c r="H7" s="99">
        <v>2808.0600279866703</v>
      </c>
      <c r="I7" s="99">
        <v>3766.4838932498642</v>
      </c>
      <c r="J7" s="99">
        <v>4559.9006305997209</v>
      </c>
      <c r="K7" s="99">
        <v>5681.2088403339621</v>
      </c>
      <c r="L7" s="99">
        <v>6140.4305061283749</v>
      </c>
      <c r="M7" s="100">
        <v>6380.6412441896091</v>
      </c>
    </row>
    <row r="8" spans="2:14" s="22" customFormat="1" ht="13.5" thickBot="1" x14ac:dyDescent="0.25">
      <c r="C8" s="77"/>
      <c r="D8" s="78" t="s">
        <v>10</v>
      </c>
      <c r="E8" s="78"/>
      <c r="F8" s="78"/>
      <c r="G8" s="79">
        <v>0.75624441621043303</v>
      </c>
      <c r="H8" s="79">
        <v>2.3114700095486054</v>
      </c>
      <c r="I8" s="79">
        <v>3.6101507337166701</v>
      </c>
      <c r="J8" s="79">
        <v>5.8063518271361971</v>
      </c>
      <c r="K8" s="79">
        <v>8.5468349009767461</v>
      </c>
      <c r="L8" s="79">
        <v>11.664968199261505</v>
      </c>
      <c r="M8" s="80">
        <v>15.430469062470648</v>
      </c>
    </row>
    <row r="9" spans="2:14" x14ac:dyDescent="0.2">
      <c r="C9" s="84" t="s">
        <v>47</v>
      </c>
      <c r="D9" s="85" t="s">
        <v>45</v>
      </c>
      <c r="E9" s="85"/>
      <c r="F9" s="85"/>
      <c r="G9" s="86">
        <v>860</v>
      </c>
      <c r="H9" s="86">
        <v>3549</v>
      </c>
      <c r="I9" s="86">
        <v>9159</v>
      </c>
      <c r="J9" s="86">
        <v>14060</v>
      </c>
      <c r="K9" s="86">
        <v>18336</v>
      </c>
      <c r="L9" s="86">
        <v>25719</v>
      </c>
      <c r="M9" s="87">
        <v>34917</v>
      </c>
    </row>
    <row r="10" spans="2:14" s="22" customFormat="1" x14ac:dyDescent="0.2">
      <c r="C10" s="94"/>
      <c r="D10" s="101" t="s">
        <v>48</v>
      </c>
      <c r="E10" s="101"/>
      <c r="F10" s="101"/>
      <c r="G10" s="102">
        <v>164.76970072502513</v>
      </c>
      <c r="H10" s="102">
        <v>1645.2234852249487</v>
      </c>
      <c r="I10" s="102">
        <v>3941.3021139451139</v>
      </c>
      <c r="J10" s="102">
        <v>4999.8380486432015</v>
      </c>
      <c r="K10" s="102">
        <v>5850.995421349181</v>
      </c>
      <c r="L10" s="102">
        <v>6921.6903108435363</v>
      </c>
      <c r="M10" s="103">
        <v>7986.2568249303649</v>
      </c>
    </row>
    <row r="11" spans="2:14" s="22" customFormat="1" ht="13.5" thickBot="1" x14ac:dyDescent="0.25">
      <c r="C11" s="88"/>
      <c r="D11" s="89" t="s">
        <v>10</v>
      </c>
      <c r="E11" s="89"/>
      <c r="F11" s="89"/>
      <c r="G11" s="90">
        <v>0.6</v>
      </c>
      <c r="H11" s="90">
        <v>1.89</v>
      </c>
      <c r="I11" s="90">
        <v>5</v>
      </c>
      <c r="J11" s="90">
        <v>8</v>
      </c>
      <c r="K11" s="90">
        <v>10.83</v>
      </c>
      <c r="L11" s="90">
        <v>15.81</v>
      </c>
      <c r="M11" s="91">
        <v>22.16</v>
      </c>
    </row>
    <row r="13" spans="2:14" ht="15" x14ac:dyDescent="0.25">
      <c r="B13" s="23" t="s">
        <v>11</v>
      </c>
      <c r="C13" s="24"/>
      <c r="D13" s="25" t="s">
        <v>10</v>
      </c>
      <c r="E13" s="26"/>
      <c r="F13" s="26"/>
      <c r="G13" s="26"/>
      <c r="H13" s="26"/>
      <c r="I13" s="26"/>
      <c r="J13" s="26"/>
      <c r="K13" s="26"/>
      <c r="L13" s="26"/>
      <c r="M13" s="26"/>
      <c r="N13" s="12"/>
    </row>
    <row r="14" spans="2:14" ht="15" x14ac:dyDescent="0.25">
      <c r="B14" s="113" t="s">
        <v>2</v>
      </c>
      <c r="C14" s="114"/>
      <c r="D14" s="27">
        <v>2019</v>
      </c>
      <c r="E14" s="27">
        <v>2020</v>
      </c>
      <c r="F14" s="27">
        <v>2021</v>
      </c>
      <c r="G14" s="27">
        <v>2022</v>
      </c>
      <c r="H14" s="27">
        <v>2023</v>
      </c>
      <c r="I14" s="27">
        <v>2024</v>
      </c>
      <c r="J14" s="27">
        <v>2025</v>
      </c>
      <c r="K14" s="27">
        <v>2026</v>
      </c>
      <c r="L14" s="27">
        <v>2027</v>
      </c>
      <c r="M14" s="27">
        <v>2028</v>
      </c>
      <c r="N14" s="11" t="s">
        <v>30</v>
      </c>
    </row>
    <row r="15" spans="2:14" x14ac:dyDescent="0.2">
      <c r="B15" s="117" t="s">
        <v>9</v>
      </c>
      <c r="C15" s="118"/>
      <c r="D15" s="37">
        <v>0.08</v>
      </c>
      <c r="E15" s="37">
        <v>0.27</v>
      </c>
      <c r="F15" s="39">
        <v>0.41</v>
      </c>
      <c r="G15" s="39">
        <v>0.65</v>
      </c>
      <c r="H15" s="39">
        <v>1.89</v>
      </c>
      <c r="I15" s="39">
        <v>5</v>
      </c>
      <c r="J15" s="39">
        <v>8</v>
      </c>
      <c r="K15" s="39">
        <v>10.83</v>
      </c>
      <c r="L15" s="39">
        <v>15.81</v>
      </c>
      <c r="M15" s="39">
        <v>22.16</v>
      </c>
      <c r="N15" s="62">
        <f>SUM(D15:M15)</f>
        <v>65.100000000000009</v>
      </c>
    </row>
    <row r="16" spans="2:14" s="22" customFormat="1" x14ac:dyDescent="0.2">
      <c r="B16" s="117" t="s">
        <v>37</v>
      </c>
      <c r="C16" s="118"/>
      <c r="D16" s="37"/>
      <c r="E16" s="37"/>
      <c r="F16" s="61"/>
      <c r="G16" s="56">
        <v>0.75</v>
      </c>
      <c r="H16" s="56">
        <v>1.75</v>
      </c>
      <c r="I16" s="56">
        <v>3</v>
      </c>
      <c r="J16" s="56">
        <v>5</v>
      </c>
      <c r="K16" s="56">
        <v>5</v>
      </c>
      <c r="L16" s="56">
        <v>4.5</v>
      </c>
      <c r="M16" s="63" t="s">
        <v>40</v>
      </c>
      <c r="N16" s="62">
        <f>SUM(D16:M16)</f>
        <v>20</v>
      </c>
    </row>
    <row r="17" spans="2:14" s="22" customFormat="1" ht="24.6" customHeight="1" x14ac:dyDescent="0.2">
      <c r="B17" s="119" t="s">
        <v>36</v>
      </c>
      <c r="C17" s="118"/>
      <c r="D17" s="58">
        <f>D15-D16</f>
        <v>0.08</v>
      </c>
      <c r="E17" s="58">
        <f t="shared" ref="E17" si="0">E15-E16</f>
        <v>0.27</v>
      </c>
      <c r="F17" s="59">
        <f t="shared" ref="F17" si="1">F15-F16</f>
        <v>0.41</v>
      </c>
      <c r="G17" s="59">
        <f t="shared" ref="G17" si="2">G15-G16</f>
        <v>-9.9999999999999978E-2</v>
      </c>
      <c r="H17" s="59">
        <f t="shared" ref="H17" si="3">H15-H16</f>
        <v>0.1399999999999999</v>
      </c>
      <c r="I17" s="60">
        <f t="shared" ref="I17" si="4">I15-I16</f>
        <v>2</v>
      </c>
      <c r="J17" s="60">
        <f t="shared" ref="J17" si="5">J15-J16</f>
        <v>3</v>
      </c>
      <c r="K17" s="60">
        <f t="shared" ref="K17" si="6">K15-K16</f>
        <v>5.83</v>
      </c>
      <c r="L17" s="60">
        <f t="shared" ref="L17" si="7">L15-L16</f>
        <v>11.31</v>
      </c>
      <c r="M17" s="63" t="s">
        <v>40</v>
      </c>
      <c r="N17" s="62">
        <f>SUM(D17:M17)</f>
        <v>22.939999999999998</v>
      </c>
    </row>
    <row r="18" spans="2:14" x14ac:dyDescent="0.2"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2:14" s="22" customFormat="1" x14ac:dyDescent="0.2">
      <c r="B19" s="117" t="s">
        <v>41</v>
      </c>
      <c r="C19" s="118"/>
      <c r="D19" s="54"/>
      <c r="E19" s="54"/>
      <c r="F19" s="55">
        <v>300</v>
      </c>
      <c r="G19" s="55">
        <v>350</v>
      </c>
      <c r="H19" s="55">
        <v>510</v>
      </c>
      <c r="I19" s="55">
        <v>530</v>
      </c>
      <c r="J19" s="55">
        <v>560</v>
      </c>
      <c r="K19" s="55">
        <v>590</v>
      </c>
      <c r="L19" s="55">
        <v>620</v>
      </c>
      <c r="M19" s="55">
        <v>640</v>
      </c>
      <c r="N19" s="54"/>
    </row>
    <row r="20" spans="2:14" s="22" customFormat="1" x14ac:dyDescent="0.2">
      <c r="B20" s="117" t="s">
        <v>42</v>
      </c>
      <c r="C20" s="118"/>
      <c r="D20" s="54"/>
      <c r="E20" s="54"/>
      <c r="F20" s="55">
        <f>ROUND(F15*1000000/F19,-2)</f>
        <v>1400</v>
      </c>
      <c r="G20" s="55">
        <f t="shared" ref="G20:I20" si="8">ROUND(G15*1000000/G19,-2)</f>
        <v>1900</v>
      </c>
      <c r="H20" s="55">
        <f t="shared" si="8"/>
        <v>3700</v>
      </c>
      <c r="I20" s="55">
        <f t="shared" si="8"/>
        <v>9400</v>
      </c>
      <c r="J20" s="55">
        <f t="shared" ref="J20" si="9">ROUND(J15*1000000/J19,-2)</f>
        <v>14300</v>
      </c>
      <c r="K20" s="55">
        <f t="shared" ref="K20" si="10">ROUND(K15*1000000/K19,-2)</f>
        <v>18400</v>
      </c>
      <c r="L20" s="55">
        <f t="shared" ref="L20" si="11">ROUND(L15*1000000/L19,-2)</f>
        <v>25500</v>
      </c>
      <c r="M20" s="55">
        <f t="shared" ref="M20" si="12">ROUND(M15*1000000/M19,-2)</f>
        <v>34600</v>
      </c>
      <c r="N20" s="54"/>
    </row>
    <row r="21" spans="2:14" x14ac:dyDescent="0.2"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2:14" x14ac:dyDescent="0.2">
      <c r="B22" s="64" t="s">
        <v>35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2:14" s="22" customFormat="1" x14ac:dyDescent="0.2">
      <c r="B23" s="115" t="s">
        <v>34</v>
      </c>
      <c r="C23" s="116"/>
      <c r="D23" s="57">
        <f>ROUND(D17*1000000/18.6,-2)</f>
        <v>4300</v>
      </c>
      <c r="E23" s="57">
        <f t="shared" ref="E23:H23" si="13">ROUND(E17*1000000/18.6,-2)</f>
        <v>14500</v>
      </c>
      <c r="F23" s="57">
        <f t="shared" si="13"/>
        <v>22000</v>
      </c>
      <c r="G23" s="57">
        <f t="shared" si="13"/>
        <v>-5400</v>
      </c>
      <c r="H23" s="57">
        <f t="shared" si="13"/>
        <v>7500</v>
      </c>
      <c r="I23" s="55"/>
      <c r="J23" s="55"/>
      <c r="K23" s="55"/>
      <c r="L23" s="55"/>
      <c r="M23" s="55"/>
      <c r="N23" s="54"/>
    </row>
    <row r="24" spans="2:14" s="22" customFormat="1" x14ac:dyDescent="0.2">
      <c r="B24" s="117" t="s">
        <v>38</v>
      </c>
      <c r="C24" s="118"/>
      <c r="D24" s="55"/>
      <c r="E24" s="55"/>
      <c r="F24" s="55"/>
      <c r="G24" s="55">
        <f>ROUND((G16+G17)*1000000/100,-2)</f>
        <v>6500</v>
      </c>
      <c r="H24" s="55">
        <f>ROUND((H16+H17)*1000000/100,-3)</f>
        <v>19000</v>
      </c>
      <c r="I24" s="55">
        <f t="shared" ref="I24:L24" si="14">ROUND((I16+I17)*1000000/100,-3)</f>
        <v>50000</v>
      </c>
      <c r="J24" s="55">
        <f t="shared" si="14"/>
        <v>80000</v>
      </c>
      <c r="K24" s="55">
        <f t="shared" si="14"/>
        <v>108000</v>
      </c>
      <c r="L24" s="55">
        <f t="shared" si="14"/>
        <v>158000</v>
      </c>
      <c r="M24" s="55">
        <f>ROUND((M15)*1000000/100,-3)</f>
        <v>222000</v>
      </c>
      <c r="N24" s="54"/>
    </row>
    <row r="25" spans="2:14" s="22" customFormat="1" x14ac:dyDescent="0.2"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2:14" s="22" customFormat="1" x14ac:dyDescent="0.2">
      <c r="B26" s="117" t="s">
        <v>39</v>
      </c>
      <c r="C26" s="118"/>
      <c r="D26" s="55"/>
      <c r="E26" s="54"/>
      <c r="F26" s="55"/>
      <c r="G26" s="55">
        <f>12*G24</f>
        <v>78000</v>
      </c>
      <c r="H26" s="55">
        <f t="shared" ref="H26:M26" si="15">12*H24</f>
        <v>228000</v>
      </c>
      <c r="I26" s="55">
        <f t="shared" si="15"/>
        <v>600000</v>
      </c>
      <c r="J26" s="55">
        <f t="shared" si="15"/>
        <v>960000</v>
      </c>
      <c r="K26" s="55">
        <f t="shared" si="15"/>
        <v>1296000</v>
      </c>
      <c r="L26" s="55">
        <f t="shared" si="15"/>
        <v>1896000</v>
      </c>
      <c r="M26" s="55">
        <f t="shared" si="15"/>
        <v>2664000</v>
      </c>
      <c r="N26" s="54"/>
    </row>
  </sheetData>
  <mergeCells count="9">
    <mergeCell ref="B23:C23"/>
    <mergeCell ref="B24:C24"/>
    <mergeCell ref="B26:C26"/>
    <mergeCell ref="B14:C14"/>
    <mergeCell ref="B15:C15"/>
    <mergeCell ref="B19:C19"/>
    <mergeCell ref="B20:C20"/>
    <mergeCell ref="B16:C16"/>
    <mergeCell ref="B17:C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Traton GWh decision wrong volum</vt:lpstr>
      <vt:lpstr>Volume Overview from GWh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Lundén Johan</dc:creator>
  <cp:lastModifiedBy>Carrasco Mora Enrique</cp:lastModifiedBy>
  <dcterms:created xsi:type="dcterms:W3CDTF">2018-12-19T12:43:11Z</dcterms:created>
  <dcterms:modified xsi:type="dcterms:W3CDTF">2019-02-08T09:01:43Z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f2ec83-e677-438d-afb7-4c7c0dbc872b_Enabled">
    <vt:lpwstr>True</vt:lpwstr>
  </property>
  <property fmtid="{D5CDD505-2E9C-101B-9397-08002B2CF9AE}" pid="3" name="MSIP_Label_a7f2ec83-e677-438d-afb7-4c7c0dbc872b_SiteId">
    <vt:lpwstr>3bc062e4-ac9d-4c17-b4dd-3aad637ff1ac</vt:lpwstr>
  </property>
  <property fmtid="{D5CDD505-2E9C-101B-9397-08002B2CF9AE}" pid="4" name="MSIP_Label_a7f2ec83-e677-438d-afb7-4c7c0dbc872b_Ref">
    <vt:lpwstr>https://api.informationprotection.azure.com/api/3bc062e4-ac9d-4c17-b4dd-3aad637ff1ac</vt:lpwstr>
  </property>
  <property fmtid="{D5CDD505-2E9C-101B-9397-08002B2CF9AE}" pid="5" name="MSIP_Label_a7f2ec83-e677-438d-afb7-4c7c0dbc872b_Owner">
    <vt:lpwstr>johan.lunden@traton.se</vt:lpwstr>
  </property>
  <property fmtid="{D5CDD505-2E9C-101B-9397-08002B2CF9AE}" pid="6" name="MSIP_Label_a7f2ec83-e677-438d-afb7-4c7c0dbc872b_SetDate">
    <vt:lpwstr>2018-12-19T13:49:24.3330000+01:00</vt:lpwstr>
  </property>
  <property fmtid="{D5CDD505-2E9C-101B-9397-08002B2CF9AE}" pid="7" name="MSIP_Label_a7f2ec83-e677-438d-afb7-4c7c0dbc872b_Name">
    <vt:lpwstr>Internal</vt:lpwstr>
  </property>
  <property fmtid="{D5CDD505-2E9C-101B-9397-08002B2CF9AE}" pid="8" name="MSIP_Label_a7f2ec83-e677-438d-afb7-4c7c0dbc872b_Application">
    <vt:lpwstr>Microsoft Azure Information Protection</vt:lpwstr>
  </property>
  <property fmtid="{D5CDD505-2E9C-101B-9397-08002B2CF9AE}" pid="9" name="MSIP_Label_a7f2ec83-e677-438d-afb7-4c7c0dbc872b_Extended_MSFT_Method">
    <vt:lpwstr>Automatic</vt:lpwstr>
  </property>
  <property fmtid="{D5CDD505-2E9C-101B-9397-08002B2CF9AE}" pid="10" name="Sensitivity">
    <vt:lpwstr>Internal</vt:lpwstr>
  </property>
</Properties>
</file>