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VS\DSFD\simulator\VZ LS a Mirel\software\Arduino_UART2CAN\"/>
    </mc:Choice>
  </mc:AlternateContent>
  <xr:revisionPtr revIDLastSave="0" documentId="13_ncr:1_{64AE9110-DA90-4F25-81E0-B14A657E36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25" i="1"/>
  <c r="G33" i="1" l="1"/>
  <c r="H33" i="1"/>
  <c r="F33" i="1"/>
  <c r="D29" i="1"/>
  <c r="E29" i="1"/>
  <c r="C29" i="1"/>
  <c r="G29" i="1"/>
  <c r="H29" i="1"/>
  <c r="F29" i="1"/>
  <c r="B29" i="1"/>
  <c r="D25" i="1"/>
  <c r="E25" i="1"/>
  <c r="F25" i="1"/>
  <c r="G25" i="1"/>
  <c r="H25" i="1"/>
  <c r="C25" i="1"/>
  <c r="A25" i="1"/>
  <c r="B25" i="1"/>
  <c r="F12" i="1"/>
  <c r="D20" i="1"/>
  <c r="D19" i="1"/>
  <c r="D13" i="1"/>
  <c r="F15" i="1" s="1"/>
  <c r="D16" i="1"/>
  <c r="D18" i="1"/>
  <c r="D17" i="1"/>
  <c r="F17" i="1" s="1"/>
  <c r="D14" i="1"/>
  <c r="F16" i="1"/>
  <c r="F14" i="1"/>
  <c r="F11" i="1"/>
  <c r="F10" i="1"/>
  <c r="F9" i="1"/>
  <c r="F8" i="1"/>
  <c r="F7" i="1"/>
  <c r="F6" i="1"/>
  <c r="F5" i="1"/>
  <c r="I29" i="1" l="1"/>
  <c r="D21" i="1"/>
  <c r="F20" i="1"/>
  <c r="D15" i="1"/>
</calcChain>
</file>

<file path=xl/sharedStrings.xml><?xml version="1.0" encoding="utf-8"?>
<sst xmlns="http://schemas.openxmlformats.org/spreadsheetml/2006/main" count="64" uniqueCount="58">
  <si>
    <r>
      <t>f</t>
    </r>
    <r>
      <rPr>
        <vertAlign val="subscript"/>
        <sz val="11"/>
        <color theme="1"/>
        <rFont val="Calibri"/>
        <family val="2"/>
        <charset val="238"/>
        <scheme val="minor"/>
      </rPr>
      <t>osc</t>
    </r>
    <r>
      <rPr>
        <sz val="11"/>
        <color theme="1"/>
        <rFont val="Calibri"/>
        <family val="2"/>
        <scheme val="minor"/>
      </rPr>
      <t xml:space="preserve"> [s</t>
    </r>
    <r>
      <rPr>
        <vertAlign val="superscript"/>
        <sz val="11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</si>
  <si>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NBR [</t>
    </r>
    <r>
      <rPr>
        <sz val="11"/>
        <color theme="1"/>
        <rFont val="Calibri"/>
        <family val="2"/>
        <charset val="238"/>
        <scheme val="minor"/>
      </rPr>
      <t>s</t>
    </r>
    <r>
      <rPr>
        <vertAlign val="superscript"/>
        <sz val="11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</si>
  <si>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SyncSeg</t>
    </r>
    <r>
      <rPr>
        <sz val="11"/>
        <color theme="1"/>
        <rFont val="Calibri"/>
        <family val="2"/>
        <scheme val="minor"/>
      </rPr>
      <t xml:space="preserve"> [T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scheme val="minor"/>
      </rPr>
      <t>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</si>
  <si>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PropSeg</t>
    </r>
    <r>
      <rPr>
        <sz val="11"/>
        <color theme="1"/>
        <rFont val="Calibri"/>
        <family val="2"/>
        <scheme val="minor"/>
      </rPr>
      <t xml:space="preserve"> [T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scheme val="minor"/>
      </rPr>
      <t>]</t>
    </r>
  </si>
  <si>
    <r>
      <t>[1-8] T</t>
    </r>
    <r>
      <rPr>
        <vertAlign val="subscript"/>
        <sz val="11"/>
        <color theme="1"/>
        <rFont val="Calibri"/>
        <family val="2"/>
        <charset val="238"/>
        <scheme val="minor"/>
      </rPr>
      <t>q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</si>
  <si>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PS1</t>
    </r>
    <r>
      <rPr>
        <sz val="11"/>
        <color theme="1"/>
        <rFont val="Calibri"/>
        <family val="2"/>
        <scheme val="minor"/>
      </rPr>
      <t xml:space="preserve"> [T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scheme val="minor"/>
      </rPr>
      <t>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</si>
  <si>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PS2</t>
    </r>
    <r>
      <rPr>
        <sz val="11"/>
        <color theme="1"/>
        <rFont val="Calibri"/>
        <family val="2"/>
        <scheme val="minor"/>
      </rPr>
      <t xml:space="preserve"> [T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scheme val="minor"/>
      </rPr>
      <t>]</t>
    </r>
  </si>
  <si>
    <r>
      <t>[2-8] T</t>
    </r>
    <r>
      <rPr>
        <vertAlign val="subscript"/>
        <sz val="11"/>
        <color theme="1"/>
        <rFont val="Calibri"/>
        <family val="2"/>
        <charset val="238"/>
        <scheme val="minor"/>
      </rPr>
      <t>q</t>
    </r>
  </si>
  <si>
    <t>sample mode</t>
  </si>
  <si>
    <t>[1 or 2of3]</t>
  </si>
  <si>
    <t>(phase segment 1)</t>
  </si>
  <si>
    <t>parameter</t>
  </si>
  <si>
    <t>value</t>
  </si>
  <si>
    <t>allowed range</t>
  </si>
  <si>
    <t>value OK</t>
  </si>
  <si>
    <t>remark</t>
  </si>
  <si>
    <r>
      <t>[1] T</t>
    </r>
    <r>
      <rPr>
        <vertAlign val="subscript"/>
        <sz val="11"/>
        <color theme="1"/>
        <rFont val="Calibri"/>
        <family val="2"/>
        <charset val="238"/>
        <scheme val="minor"/>
      </rPr>
      <t>q</t>
    </r>
  </si>
  <si>
    <t>(sample between PS1 and PS2)</t>
  </si>
  <si>
    <r>
      <t>IPT [T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scheme val="minor"/>
      </rPr>
      <t>]</t>
    </r>
  </si>
  <si>
    <r>
      <t>[2] T</t>
    </r>
    <r>
      <rPr>
        <vertAlign val="subscript"/>
        <sz val="11"/>
        <color theme="1"/>
        <rFont val="Calibri"/>
        <family val="2"/>
        <charset val="238"/>
        <scheme val="minor"/>
      </rPr>
      <t>q</t>
    </r>
  </si>
  <si>
    <t>(phase segment 2 - must be &gt;= IPT)</t>
  </si>
  <si>
    <r>
      <t>[1-4] T</t>
    </r>
    <r>
      <rPr>
        <vertAlign val="subscript"/>
        <sz val="11"/>
        <color theme="1"/>
        <rFont val="Calibri"/>
        <family val="2"/>
        <charset val="238"/>
        <scheme val="minor"/>
      </rPr>
      <t>q</t>
    </r>
  </si>
  <si>
    <t>(synchronization jump width)</t>
  </si>
  <si>
    <r>
      <t>SJW [T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scheme val="minor"/>
      </rPr>
      <t>]</t>
    </r>
  </si>
  <si>
    <t>BRP [-]</t>
  </si>
  <si>
    <t>[1-63]</t>
  </si>
  <si>
    <t>(baudrate prescaler)</t>
  </si>
  <si>
    <t>alternative:</t>
  </si>
  <si>
    <t>https://www.kvaser.com/support/calculators/bit-timing-calculator/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</si>
  <si>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delay</t>
    </r>
    <r>
      <rPr>
        <sz val="11"/>
        <color theme="1"/>
        <rFont val="Calibri"/>
        <family val="2"/>
        <scheme val="minor"/>
      </rPr>
      <t xml:space="preserve"> [T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scheme val="minor"/>
      </rPr>
      <t>]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</si>
  <si>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PropSeg</t>
    </r>
    <r>
      <rPr>
        <sz val="11"/>
        <color theme="1"/>
        <rFont val="Calibri"/>
        <family val="2"/>
        <scheme val="minor"/>
      </rPr>
      <t xml:space="preserve"> + t</t>
    </r>
    <r>
      <rPr>
        <vertAlign val="subscript"/>
        <sz val="11"/>
        <color theme="1"/>
        <rFont val="Calibri"/>
        <family val="2"/>
        <charset val="238"/>
        <scheme val="minor"/>
      </rPr>
      <t>PS1</t>
    </r>
    <r>
      <rPr>
        <sz val="11"/>
        <color theme="1"/>
        <rFont val="Calibri"/>
        <family val="2"/>
        <scheme val="minor"/>
      </rPr>
      <t xml:space="preserve"> &gt;= t</t>
    </r>
    <r>
      <rPr>
        <vertAlign val="subscript"/>
        <sz val="11"/>
        <color theme="1"/>
        <rFont val="Calibri"/>
        <family val="2"/>
        <charset val="238"/>
        <scheme val="minor"/>
      </rPr>
      <t>PS2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</si>
  <si>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PropSeg</t>
    </r>
    <r>
      <rPr>
        <sz val="11"/>
        <color theme="1"/>
        <rFont val="Calibri"/>
        <family val="2"/>
        <scheme val="minor"/>
      </rPr>
      <t xml:space="preserve"> + t</t>
    </r>
    <r>
      <rPr>
        <vertAlign val="subscript"/>
        <sz val="11"/>
        <color theme="1"/>
        <rFont val="Calibri"/>
        <family val="2"/>
        <charset val="238"/>
        <scheme val="minor"/>
      </rPr>
      <t>PS1</t>
    </r>
    <r>
      <rPr>
        <sz val="11"/>
        <color theme="1"/>
        <rFont val="Calibri"/>
        <family val="2"/>
        <scheme val="minor"/>
      </rPr>
      <t xml:space="preserve"> &gt;= t</t>
    </r>
    <r>
      <rPr>
        <vertAlign val="subscript"/>
        <sz val="11"/>
        <color theme="1"/>
        <rFont val="Calibri"/>
        <family val="2"/>
        <charset val="238"/>
        <scheme val="minor"/>
      </rPr>
      <t>delay</t>
    </r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</si>
  <si>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PS2</t>
    </r>
    <r>
      <rPr>
        <sz val="11"/>
        <color theme="1"/>
        <rFont val="Calibri"/>
        <family val="2"/>
        <scheme val="minor"/>
      </rPr>
      <t xml:space="preserve"> &gt; SJW</t>
    </r>
  </si>
  <si>
    <t>sample point position</t>
  </si>
  <si>
    <t>[60-80%]</t>
  </si>
  <si>
    <t>(2 * propagation delay)</t>
  </si>
  <si>
    <t>(information processing time)</t>
  </si>
  <si>
    <r>
      <t>NBR [s</t>
    </r>
    <r>
      <rPr>
        <vertAlign val="subscript"/>
        <sz val="11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</si>
  <si>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(desired nominal bit rate)</t>
  </si>
  <si>
    <t>(calculated nominal bit rate)</t>
  </si>
  <si>
    <t>NBR error [%]</t>
  </si>
  <si>
    <r>
      <t>T</t>
    </r>
    <r>
      <rPr>
        <vertAlign val="subscript"/>
        <sz val="11"/>
        <color theme="1"/>
        <rFont val="Calibri"/>
        <family val="2"/>
        <charset val="238"/>
        <scheme val="minor"/>
      </rPr>
      <t>q</t>
    </r>
    <r>
      <rPr>
        <sz val="11"/>
        <color theme="1"/>
        <rFont val="Calibri"/>
        <family val="2"/>
        <scheme val="minor"/>
      </rPr>
      <t xml:space="preserve"> [s]</t>
    </r>
  </si>
  <si>
    <t>(optimal baudrate prescaler)</t>
  </si>
  <si>
    <t>[1-64]</t>
  </si>
  <si>
    <t>CNF1</t>
  </si>
  <si>
    <t>CNF2</t>
  </si>
  <si>
    <t>BTLMODE</t>
  </si>
  <si>
    <t>SAM</t>
  </si>
  <si>
    <t>SJW[1:0]</t>
  </si>
  <si>
    <t>BRP[5:0]</t>
  </si>
  <si>
    <t>PHSEG1[2:0]</t>
  </si>
  <si>
    <t>PRSEG[2:0]</t>
  </si>
  <si>
    <t>CNF3</t>
  </si>
  <si>
    <t>SOF</t>
  </si>
  <si>
    <t>WAKFIL</t>
  </si>
  <si>
    <t>-</t>
  </si>
  <si>
    <t>PHSEG2[2:0]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</si>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</sst>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2" fillId="3" borderId="2" applyNumberFormat="0" applyFont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0" xfId="4"/>
    <xf numFmtId="0" fontId="5" fillId="0" borderId="6" xfId="0" applyFont="1" applyBorder="1"/>
    <xf numFmtId="0" fontId="4" fillId="0" borderId="8" xfId="4" applyBorder="1"/>
    <xf numFmtId="0" fontId="4" fillId="0" borderId="11" xfId="4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5" fillId="0" borderId="4" xfId="0" applyFont="1" applyBorder="1"/>
    <xf numFmtId="0" fontId="5" fillId="0" borderId="5" xfId="0" applyFont="1" applyBorder="1"/>
    <xf numFmtId="0" fontId="0" fillId="0" borderId="7" xfId="0" applyBorder="1" applyAlignment="1"/>
    <xf numFmtId="0" fontId="0" fillId="0" borderId="3" xfId="0" applyBorder="1" applyAlignment="1"/>
    <xf numFmtId="0" fontId="0" fillId="3" borderId="3" xfId="3" applyFont="1" applyBorder="1"/>
    <xf numFmtId="0" fontId="0" fillId="0" borderId="3" xfId="0" applyBorder="1" applyAlignment="1">
      <alignment horizontal="center"/>
    </xf>
    <xf numFmtId="0" fontId="3" fillId="2" borderId="3" xfId="2" applyBorder="1" applyAlignment="1">
      <alignment horizontal="center"/>
    </xf>
    <xf numFmtId="0" fontId="3" fillId="2" borderId="3" xfId="2" applyNumberFormat="1" applyBorder="1" applyAlignment="1">
      <alignment horizontal="center"/>
    </xf>
    <xf numFmtId="0" fontId="4" fillId="0" borderId="0" xfId="4"/>
    <xf numFmtId="0" fontId="5" fillId="0" borderId="5" xfId="0" applyFont="1" applyBorder="1" applyAlignment="1">
      <alignment horizontal="left"/>
    </xf>
    <xf numFmtId="0" fontId="5" fillId="0" borderId="6" xfId="0" applyFont="1" applyBorder="1"/>
    <xf numFmtId="9" fontId="0" fillId="0" borderId="10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4" fillId="0" borderId="0" xfId="4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4"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15" zoomScaleNormal="115" workbookViewId="0">
      <selection sqref="A1:B1"/>
    </sheetView>
  </sheetViews>
  <sheetFormatPr defaultRowHeight="15" x14ac:dyDescent="0.25"/>
  <cols>
    <col min="1" max="4" width="9.28515625" customWidth="1"/>
    <col min="5" max="5" width="9.28515625" style="1" customWidth="1"/>
    <col min="6" max="9" width="9.28515625" customWidth="1"/>
    <col min="10" max="10" width="32.28515625" bestFit="1" customWidth="1"/>
    <col min="11" max="11" width="17.5703125" bestFit="1" customWidth="1"/>
  </cols>
  <sheetData>
    <row r="1" spans="1:10" s="10" customFormat="1" ht="15.75" thickBot="1" x14ac:dyDescent="0.3">
      <c r="A1" s="32" t="s">
        <v>27</v>
      </c>
      <c r="B1" s="32"/>
      <c r="C1" s="26" t="s">
        <v>28</v>
      </c>
      <c r="D1" s="26"/>
      <c r="E1" s="26"/>
      <c r="F1" s="26"/>
      <c r="G1" s="26"/>
      <c r="H1" s="26"/>
      <c r="I1" s="26"/>
      <c r="J1" s="26"/>
    </row>
    <row r="2" spans="1:10" s="2" customFormat="1" x14ac:dyDescent="0.25">
      <c r="A2" s="18" t="s">
        <v>11</v>
      </c>
      <c r="B2" s="19"/>
      <c r="C2" s="19"/>
      <c r="D2" s="27" t="s">
        <v>12</v>
      </c>
      <c r="E2" s="27"/>
      <c r="F2" s="19" t="s">
        <v>14</v>
      </c>
      <c r="G2" s="19"/>
      <c r="H2" s="19" t="s">
        <v>13</v>
      </c>
      <c r="I2" s="19"/>
      <c r="J2" s="11" t="s">
        <v>15</v>
      </c>
    </row>
    <row r="3" spans="1:10" ht="18.75" x14ac:dyDescent="0.35">
      <c r="A3" s="14" t="s">
        <v>0</v>
      </c>
      <c r="B3" s="15"/>
      <c r="C3" s="15"/>
      <c r="D3" s="25">
        <v>8000000</v>
      </c>
      <c r="E3" s="25"/>
      <c r="F3" s="15"/>
      <c r="G3" s="15"/>
      <c r="H3" s="15"/>
      <c r="I3" s="15"/>
      <c r="J3" s="12"/>
    </row>
    <row r="4" spans="1:10" ht="17.25" x14ac:dyDescent="0.25">
      <c r="A4" s="14" t="s">
        <v>1</v>
      </c>
      <c r="B4" s="15"/>
      <c r="C4" s="15"/>
      <c r="D4" s="25">
        <v>250000</v>
      </c>
      <c r="E4" s="25"/>
      <c r="F4" s="15"/>
      <c r="G4" s="15"/>
      <c r="H4" s="15"/>
      <c r="I4" s="15"/>
      <c r="J4" s="12" t="s">
        <v>38</v>
      </c>
    </row>
    <row r="5" spans="1:10" ht="18" x14ac:dyDescent="0.35">
      <c r="A5" s="14" t="s">
        <v>2</v>
      </c>
      <c r="B5" s="15"/>
      <c r="C5" s="15"/>
      <c r="D5" s="23">
        <v>1</v>
      </c>
      <c r="E5" s="23"/>
      <c r="F5" s="15" t="b">
        <f>D5=1</f>
        <v>1</v>
      </c>
      <c r="G5" s="15"/>
      <c r="H5" s="22" t="s">
        <v>16</v>
      </c>
      <c r="I5" s="22"/>
      <c r="J5" s="12"/>
    </row>
    <row r="6" spans="1:10" ht="18" x14ac:dyDescent="0.35">
      <c r="A6" s="14" t="s">
        <v>3</v>
      </c>
      <c r="B6" s="15"/>
      <c r="C6" s="15"/>
      <c r="D6" s="24">
        <v>5</v>
      </c>
      <c r="E6" s="24"/>
      <c r="F6" s="15" t="b">
        <f>AND(D6&gt;=1,D6&lt;=8)</f>
        <v>1</v>
      </c>
      <c r="G6" s="15"/>
      <c r="H6" s="22" t="s">
        <v>4</v>
      </c>
      <c r="I6" s="22"/>
      <c r="J6" s="12"/>
    </row>
    <row r="7" spans="1:10" ht="18" x14ac:dyDescent="0.35">
      <c r="A7" s="14" t="s">
        <v>5</v>
      </c>
      <c r="B7" s="15"/>
      <c r="C7" s="15"/>
      <c r="D7" s="24">
        <v>6</v>
      </c>
      <c r="E7" s="24"/>
      <c r="F7" s="15" t="b">
        <f>AND(D7&gt;=1,D7&lt;=8)</f>
        <v>1</v>
      </c>
      <c r="G7" s="15"/>
      <c r="H7" s="22" t="s">
        <v>4</v>
      </c>
      <c r="I7" s="22"/>
      <c r="J7" s="12" t="s">
        <v>10</v>
      </c>
    </row>
    <row r="8" spans="1:10" ht="18" x14ac:dyDescent="0.35">
      <c r="A8" s="14" t="s">
        <v>6</v>
      </c>
      <c r="B8" s="15"/>
      <c r="C8" s="15"/>
      <c r="D8" s="24">
        <v>4</v>
      </c>
      <c r="E8" s="24"/>
      <c r="F8" s="15" t="b">
        <f>AND(D8&gt;=2,D8&lt;=8)</f>
        <v>1</v>
      </c>
      <c r="G8" s="15"/>
      <c r="H8" s="22" t="s">
        <v>7</v>
      </c>
      <c r="I8" s="22"/>
      <c r="J8" s="12" t="s">
        <v>20</v>
      </c>
    </row>
    <row r="9" spans="1:10" x14ac:dyDescent="0.25">
      <c r="A9" s="14" t="s">
        <v>8</v>
      </c>
      <c r="B9" s="15"/>
      <c r="C9" s="15"/>
      <c r="D9" s="24">
        <v>1</v>
      </c>
      <c r="E9" s="24"/>
      <c r="F9" s="15" t="b">
        <f>OR(D9=1,D9="2of3")</f>
        <v>1</v>
      </c>
      <c r="G9" s="15"/>
      <c r="H9" s="22" t="s">
        <v>9</v>
      </c>
      <c r="I9" s="22"/>
      <c r="J9" s="12" t="s">
        <v>17</v>
      </c>
    </row>
    <row r="10" spans="1:10" ht="18" x14ac:dyDescent="0.35">
      <c r="A10" s="14" t="s">
        <v>18</v>
      </c>
      <c r="B10" s="15"/>
      <c r="C10" s="15"/>
      <c r="D10" s="23">
        <v>2</v>
      </c>
      <c r="E10" s="23"/>
      <c r="F10" s="15" t="b">
        <f>AND(D10=2,D8&gt;=D10)</f>
        <v>1</v>
      </c>
      <c r="G10" s="15"/>
      <c r="H10" s="22" t="s">
        <v>19</v>
      </c>
      <c r="I10" s="22"/>
      <c r="J10" s="12" t="s">
        <v>36</v>
      </c>
    </row>
    <row r="11" spans="1:10" ht="18" x14ac:dyDescent="0.35">
      <c r="A11" s="14" t="s">
        <v>23</v>
      </c>
      <c r="B11" s="15"/>
      <c r="C11" s="15"/>
      <c r="D11" s="24">
        <v>3</v>
      </c>
      <c r="E11" s="24"/>
      <c r="F11" s="15" t="b">
        <f>AND(D11&gt;=1,D11&lt;=4)</f>
        <v>1</v>
      </c>
      <c r="G11" s="15"/>
      <c r="H11" s="22" t="s">
        <v>21</v>
      </c>
      <c r="I11" s="22"/>
      <c r="J11" s="12" t="s">
        <v>22</v>
      </c>
    </row>
    <row r="12" spans="1:10" x14ac:dyDescent="0.25">
      <c r="A12" s="14" t="s">
        <v>24</v>
      </c>
      <c r="B12" s="15"/>
      <c r="C12" s="15"/>
      <c r="D12" s="25">
        <v>1</v>
      </c>
      <c r="E12" s="25"/>
      <c r="F12" s="15" t="b">
        <f>AND(D12&gt;=1,D12&lt;=64)</f>
        <v>1</v>
      </c>
      <c r="G12" s="15"/>
      <c r="H12" s="22" t="s">
        <v>43</v>
      </c>
      <c r="I12" s="22"/>
      <c r="J12" s="12" t="s">
        <v>26</v>
      </c>
    </row>
    <row r="13" spans="1:10" ht="18" x14ac:dyDescent="0.35">
      <c r="A13" s="14" t="s">
        <v>29</v>
      </c>
      <c r="B13" s="15"/>
      <c r="C13" s="15"/>
      <c r="D13" s="23">
        <f>2*D6</f>
        <v>10</v>
      </c>
      <c r="E13" s="23"/>
      <c r="F13" s="15"/>
      <c r="G13" s="15"/>
      <c r="H13" s="15"/>
      <c r="I13" s="15"/>
      <c r="J13" s="12" t="s">
        <v>35</v>
      </c>
    </row>
    <row r="14" spans="1:10" ht="18" x14ac:dyDescent="0.35">
      <c r="A14" s="20" t="s">
        <v>30</v>
      </c>
      <c r="B14" s="21"/>
      <c r="C14" s="21"/>
      <c r="D14" s="23" t="str">
        <f>_xlfn.CONCAT(D6+D7," &gt;= ",D8)</f>
        <v>11 &gt;= 4</v>
      </c>
      <c r="E14" s="23"/>
      <c r="F14" s="15" t="b">
        <f>D6+D7&gt;=D8</f>
        <v>1</v>
      </c>
      <c r="G14" s="15"/>
      <c r="H14" s="15"/>
      <c r="I14" s="15"/>
      <c r="J14" s="12"/>
    </row>
    <row r="15" spans="1:10" ht="18" x14ac:dyDescent="0.35">
      <c r="A15" s="20" t="s">
        <v>31</v>
      </c>
      <c r="B15" s="21"/>
      <c r="C15" s="21"/>
      <c r="D15" s="23" t="str">
        <f>_xlfn.CONCAT(D6+D7," &gt;= ",D13)</f>
        <v>11 &gt;= 10</v>
      </c>
      <c r="E15" s="23"/>
      <c r="F15" s="15" t="b">
        <f>D6+D7&gt;D13</f>
        <v>1</v>
      </c>
      <c r="G15" s="15"/>
      <c r="H15" s="15"/>
      <c r="I15" s="15"/>
      <c r="J15" s="12"/>
    </row>
    <row r="16" spans="1:10" ht="18" x14ac:dyDescent="0.35">
      <c r="A16" s="14" t="s">
        <v>32</v>
      </c>
      <c r="B16" s="15"/>
      <c r="C16" s="15"/>
      <c r="D16" s="23" t="str">
        <f>_xlfn.CONCAT(D8," &gt; ",D11)</f>
        <v>4 &gt; 3</v>
      </c>
      <c r="E16" s="23"/>
      <c r="F16" s="15" t="b">
        <f>D8&gt;D11</f>
        <v>1</v>
      </c>
      <c r="G16" s="15"/>
      <c r="H16" s="15"/>
      <c r="I16" s="15"/>
      <c r="J16" s="12"/>
    </row>
    <row r="17" spans="1:10" x14ac:dyDescent="0.25">
      <c r="A17" s="14" t="s">
        <v>33</v>
      </c>
      <c r="B17" s="15"/>
      <c r="C17" s="15"/>
      <c r="D17" s="30">
        <f>SUM(D5:D7)/SUM(D5:D8)</f>
        <v>0.75</v>
      </c>
      <c r="E17" s="30"/>
      <c r="F17" s="15" t="b">
        <f>AND(D17&gt;=0.6,D17&lt;=0.8)</f>
        <v>1</v>
      </c>
      <c r="G17" s="15"/>
      <c r="H17" s="22" t="s">
        <v>34</v>
      </c>
      <c r="I17" s="22"/>
      <c r="J17" s="12"/>
    </row>
    <row r="18" spans="1:10" ht="18" x14ac:dyDescent="0.35">
      <c r="A18" s="14" t="s">
        <v>41</v>
      </c>
      <c r="B18" s="15"/>
      <c r="C18" s="15"/>
      <c r="D18" s="31">
        <f>2*D12/D3</f>
        <v>2.4999999999999999E-7</v>
      </c>
      <c r="E18" s="31"/>
      <c r="F18" s="15"/>
      <c r="G18" s="15"/>
      <c r="H18" s="15"/>
      <c r="I18" s="15"/>
      <c r="J18" s="12"/>
    </row>
    <row r="19" spans="1:10" ht="18" x14ac:dyDescent="0.35">
      <c r="A19" s="14" t="s">
        <v>37</v>
      </c>
      <c r="B19" s="15"/>
      <c r="C19" s="15"/>
      <c r="D19" s="23">
        <f>D3/2/D12/SUM(D5:D8)</f>
        <v>250000</v>
      </c>
      <c r="E19" s="23"/>
      <c r="F19" s="15"/>
      <c r="G19" s="15"/>
      <c r="H19" s="15"/>
      <c r="I19" s="15"/>
      <c r="J19" s="12" t="s">
        <v>39</v>
      </c>
    </row>
    <row r="20" spans="1:10" x14ac:dyDescent="0.25">
      <c r="A20" s="14" t="s">
        <v>24</v>
      </c>
      <c r="B20" s="15"/>
      <c r="C20" s="15"/>
      <c r="D20" s="23">
        <f>D3/2/D4/SUM(D5:D8)</f>
        <v>1</v>
      </c>
      <c r="E20" s="23"/>
      <c r="F20" s="15" t="b">
        <f>AND(D20&gt;=1,D20&lt;=63)</f>
        <v>1</v>
      </c>
      <c r="G20" s="15"/>
      <c r="H20" s="22" t="s">
        <v>25</v>
      </c>
      <c r="I20" s="22"/>
      <c r="J20" s="12" t="s">
        <v>42</v>
      </c>
    </row>
    <row r="21" spans="1:10" ht="15.75" thickBot="1" x14ac:dyDescent="0.3">
      <c r="A21" s="16" t="s">
        <v>40</v>
      </c>
      <c r="B21" s="17"/>
      <c r="C21" s="17"/>
      <c r="D21" s="29">
        <f>(D19-D4)/D4</f>
        <v>0</v>
      </c>
      <c r="E21" s="29"/>
      <c r="F21" s="17"/>
      <c r="G21" s="17"/>
      <c r="H21" s="33"/>
      <c r="I21" s="34"/>
      <c r="J21" s="13"/>
    </row>
    <row r="22" spans="1:10" ht="15.75" thickBot="1" x14ac:dyDescent="0.3"/>
    <row r="23" spans="1:10" x14ac:dyDescent="0.25">
      <c r="A23" s="18" t="s">
        <v>44</v>
      </c>
      <c r="B23" s="19"/>
      <c r="C23" s="19"/>
      <c r="D23" s="19"/>
      <c r="E23" s="19"/>
      <c r="F23" s="19"/>
      <c r="G23" s="19"/>
      <c r="H23" s="28"/>
      <c r="I23" s="36" t="s">
        <v>57</v>
      </c>
    </row>
    <row r="24" spans="1:10" x14ac:dyDescent="0.25">
      <c r="A24" s="40" t="s">
        <v>48</v>
      </c>
      <c r="B24" s="23"/>
      <c r="C24" s="23" t="s">
        <v>49</v>
      </c>
      <c r="D24" s="23"/>
      <c r="E24" s="23"/>
      <c r="F24" s="23"/>
      <c r="G24" s="23"/>
      <c r="H24" s="35"/>
      <c r="I24" s="37"/>
    </row>
    <row r="25" spans="1:10" ht="15.75" thickBot="1" x14ac:dyDescent="0.3">
      <c r="A25" s="4" t="str">
        <f>MID(DEC2BIN($D$11-1,2),COLUMN()-COLUMN($A25)+1,1)</f>
        <v>1</v>
      </c>
      <c r="B25" s="5" t="str">
        <f>MID(DEC2BIN($D$11-1),COLUMN()-COLUMN($A25)+1,1)</f>
        <v>0</v>
      </c>
      <c r="C25" s="5" t="str">
        <f>MID(DEC2BIN($D$12-1,6),COLUMN()-COLUMN($C25)+1,1)</f>
        <v>0</v>
      </c>
      <c r="D25" s="5" t="str">
        <f t="shared" ref="D25:H25" si="0">MID(DEC2BIN($D$12-1,6),COLUMN()-COLUMN($C25)+1,1)</f>
        <v>0</v>
      </c>
      <c r="E25" s="5" t="str">
        <f t="shared" si="0"/>
        <v>0</v>
      </c>
      <c r="F25" s="5" t="str">
        <f t="shared" si="0"/>
        <v>0</v>
      </c>
      <c r="G25" s="5" t="str">
        <f t="shared" si="0"/>
        <v>0</v>
      </c>
      <c r="H25" s="6" t="str">
        <f t="shared" si="0"/>
        <v>0</v>
      </c>
      <c r="I25" s="7" t="str">
        <f>_xlfn.CONCAT("0x",DEC2HEX(H25+2*G25+4*F25+8*E25+16*D25+32*C25+64*B25+128*A25,2))</f>
        <v>0x80</v>
      </c>
    </row>
    <row r="26" spans="1:10" ht="15.75" thickBot="1" x14ac:dyDescent="0.3">
      <c r="I26" s="1"/>
    </row>
    <row r="27" spans="1:10" x14ac:dyDescent="0.25">
      <c r="A27" s="18" t="s">
        <v>45</v>
      </c>
      <c r="B27" s="19"/>
      <c r="C27" s="19"/>
      <c r="D27" s="19"/>
      <c r="E27" s="19"/>
      <c r="F27" s="19"/>
      <c r="G27" s="19"/>
      <c r="H27" s="28"/>
      <c r="I27" s="38" t="s">
        <v>57</v>
      </c>
    </row>
    <row r="28" spans="1:10" x14ac:dyDescent="0.25">
      <c r="A28" s="8" t="s">
        <v>46</v>
      </c>
      <c r="B28" s="3" t="s">
        <v>47</v>
      </c>
      <c r="C28" s="23" t="s">
        <v>50</v>
      </c>
      <c r="D28" s="23"/>
      <c r="E28" s="23"/>
      <c r="F28" s="23" t="s">
        <v>51</v>
      </c>
      <c r="G28" s="23"/>
      <c r="H28" s="35"/>
      <c r="I28" s="39"/>
    </row>
    <row r="29" spans="1:10" ht="15.75" thickBot="1" x14ac:dyDescent="0.3">
      <c r="A29" s="4">
        <v>1</v>
      </c>
      <c r="B29" s="9">
        <f>IF(D9=1,0,IF(D9="2of3",1,NA()))</f>
        <v>0</v>
      </c>
      <c r="C29" s="9" t="str">
        <f>MID(DEC2BIN($D$7-1,3),COLUMN()-COLUMN($C29)+1,1)</f>
        <v>1</v>
      </c>
      <c r="D29" s="9" t="str">
        <f t="shared" ref="D29:E29" si="1">MID(DEC2BIN($D$7-1,3),COLUMN()-COLUMN($C29)+1,1)</f>
        <v>0</v>
      </c>
      <c r="E29" s="9" t="str">
        <f t="shared" si="1"/>
        <v>1</v>
      </c>
      <c r="F29" s="9" t="str">
        <f>MID(DEC2BIN($D$6-1,3),COLUMN()-COLUMN($F29)+1,1)</f>
        <v>1</v>
      </c>
      <c r="G29" s="9" t="str">
        <f t="shared" ref="G29:H29" si="2">MID(DEC2BIN($D$6-1,3),COLUMN()-COLUMN($F29)+1,1)</f>
        <v>0</v>
      </c>
      <c r="H29" s="6" t="str">
        <f t="shared" si="2"/>
        <v>0</v>
      </c>
      <c r="I29" s="7" t="str">
        <f>_xlfn.CONCAT("0x",DEC2HEX(H29+2*G29+4*F29+8*E29+16*D29+32*C29+64*B29+128*A29,2))</f>
        <v>0xAC</v>
      </c>
    </row>
    <row r="30" spans="1:10" ht="15.75" thickBot="1" x14ac:dyDescent="0.3">
      <c r="I30" s="1"/>
    </row>
    <row r="31" spans="1:10" x14ac:dyDescent="0.25">
      <c r="A31" s="18" t="s">
        <v>52</v>
      </c>
      <c r="B31" s="19"/>
      <c r="C31" s="19"/>
      <c r="D31" s="19"/>
      <c r="E31" s="19"/>
      <c r="F31" s="19"/>
      <c r="G31" s="19"/>
      <c r="H31" s="28"/>
      <c r="I31" s="36" t="s">
        <v>57</v>
      </c>
    </row>
    <row r="32" spans="1:10" x14ac:dyDescent="0.25">
      <c r="A32" s="8" t="s">
        <v>53</v>
      </c>
      <c r="B32" s="3" t="s">
        <v>54</v>
      </c>
      <c r="C32" s="3" t="s">
        <v>55</v>
      </c>
      <c r="D32" s="3" t="s">
        <v>55</v>
      </c>
      <c r="E32" s="3" t="s">
        <v>55</v>
      </c>
      <c r="F32" s="23" t="s">
        <v>56</v>
      </c>
      <c r="G32" s="23"/>
      <c r="H32" s="35"/>
      <c r="I32" s="37"/>
    </row>
    <row r="33" spans="1:9" ht="15.75" thickBot="1" x14ac:dyDescent="0.3">
      <c r="A33" s="4">
        <v>0</v>
      </c>
      <c r="B33" s="5">
        <v>0</v>
      </c>
      <c r="C33" s="5">
        <v>0</v>
      </c>
      <c r="D33" s="5">
        <v>0</v>
      </c>
      <c r="E33" s="9">
        <v>0</v>
      </c>
      <c r="F33" s="9" t="str">
        <f>MID(DEC2BIN($D$8-1,3),COLUMN()-COLUMN($F33)+1,1)</f>
        <v>0</v>
      </c>
      <c r="G33" s="9" t="str">
        <f t="shared" ref="G33:H33" si="3">MID(DEC2BIN($D$8-1,3),COLUMN()-COLUMN($F33)+1,1)</f>
        <v>1</v>
      </c>
      <c r="H33" s="6" t="str">
        <f t="shared" si="3"/>
        <v>1</v>
      </c>
      <c r="I33" s="7" t="str">
        <f>_xlfn.CONCAT("0x",DEC2HEX(H33+2*G33+4*F33+8*E33+16*D33+32*C33+64*B33+128*A33,2))</f>
        <v>0x03</v>
      </c>
    </row>
  </sheetData>
  <mergeCells count="93">
    <mergeCell ref="A1:B1"/>
    <mergeCell ref="H21:I21"/>
    <mergeCell ref="C28:E28"/>
    <mergeCell ref="F28:H28"/>
    <mergeCell ref="F32:H32"/>
    <mergeCell ref="I23:I24"/>
    <mergeCell ref="A27:H27"/>
    <mergeCell ref="I27:I28"/>
    <mergeCell ref="A31:H31"/>
    <mergeCell ref="I31:I32"/>
    <mergeCell ref="F18:G18"/>
    <mergeCell ref="F19:G19"/>
    <mergeCell ref="F20:G20"/>
    <mergeCell ref="F21:G21"/>
    <mergeCell ref="A24:B24"/>
    <mergeCell ref="C24:H24"/>
    <mergeCell ref="A23:H23"/>
    <mergeCell ref="F12:G12"/>
    <mergeCell ref="F13:G13"/>
    <mergeCell ref="F14:G14"/>
    <mergeCell ref="F15:G15"/>
    <mergeCell ref="F16:G16"/>
    <mergeCell ref="F17:G17"/>
    <mergeCell ref="H20:I20"/>
    <mergeCell ref="D20:E20"/>
    <mergeCell ref="D21:E21"/>
    <mergeCell ref="D15:E15"/>
    <mergeCell ref="D16:E16"/>
    <mergeCell ref="D17:E17"/>
    <mergeCell ref="D18:E18"/>
    <mergeCell ref="D19:E19"/>
    <mergeCell ref="A17:C17"/>
    <mergeCell ref="F6:G6"/>
    <mergeCell ref="F7:G7"/>
    <mergeCell ref="F8:G8"/>
    <mergeCell ref="F9:G9"/>
    <mergeCell ref="F10:G10"/>
    <mergeCell ref="H16:I16"/>
    <mergeCell ref="H17:I17"/>
    <mergeCell ref="H18:I18"/>
    <mergeCell ref="H19:I19"/>
    <mergeCell ref="H15:I15"/>
    <mergeCell ref="H13:I13"/>
    <mergeCell ref="H14:I14"/>
    <mergeCell ref="C1:J1"/>
    <mergeCell ref="F2:G2"/>
    <mergeCell ref="F3:G3"/>
    <mergeCell ref="F4:G4"/>
    <mergeCell ref="F5:G5"/>
    <mergeCell ref="H2:I2"/>
    <mergeCell ref="H3:I3"/>
    <mergeCell ref="H4:I4"/>
    <mergeCell ref="H5:I5"/>
    <mergeCell ref="D2:E2"/>
    <mergeCell ref="D3:E3"/>
    <mergeCell ref="D4:E4"/>
    <mergeCell ref="D5:E5"/>
    <mergeCell ref="F11:G11"/>
    <mergeCell ref="H6:I6"/>
    <mergeCell ref="H7:I7"/>
    <mergeCell ref="H8:I8"/>
    <mergeCell ref="H9:I9"/>
    <mergeCell ref="D14:E14"/>
    <mergeCell ref="D8:E8"/>
    <mergeCell ref="D9:E9"/>
    <mergeCell ref="D10:E10"/>
    <mergeCell ref="D11:E11"/>
    <mergeCell ref="D12:E12"/>
    <mergeCell ref="D13:E13"/>
    <mergeCell ref="D6:E6"/>
    <mergeCell ref="D7:E7"/>
    <mergeCell ref="H10:I10"/>
    <mergeCell ref="H11:I11"/>
    <mergeCell ref="H12:I12"/>
    <mergeCell ref="A20:C20"/>
    <mergeCell ref="A21:C21"/>
    <mergeCell ref="A2:C2"/>
    <mergeCell ref="A11:C11"/>
    <mergeCell ref="A12:C12"/>
    <mergeCell ref="A13:C13"/>
    <mergeCell ref="A14:C14"/>
    <mergeCell ref="A15:C15"/>
    <mergeCell ref="A16:C16"/>
    <mergeCell ref="A3:C3"/>
    <mergeCell ref="A4:C4"/>
    <mergeCell ref="A5:C5"/>
    <mergeCell ref="A6:C6"/>
    <mergeCell ref="A7:C7"/>
    <mergeCell ref="A8:C8"/>
    <mergeCell ref="A9:C9"/>
    <mergeCell ref="A10:C10"/>
    <mergeCell ref="A18:C18"/>
    <mergeCell ref="A19:C19"/>
  </mergeCells>
  <phoneticPr fontId="8" type="noConversion"/>
  <conditionalFormatting sqref="F22:G22 F5:F19 F21 F26:G26 F30:G30 F34:G1048576">
    <cfRule type="cellIs" dxfId="3" priority="4" stopIfTrue="1" operator="equal">
      <formula>TRUE</formula>
    </cfRule>
    <cfRule type="notContainsBlanks" dxfId="2" priority="6">
      <formula>LEN(TRIM(F5))&gt;0</formula>
    </cfRule>
  </conditionalFormatting>
  <conditionalFormatting sqref="F20">
    <cfRule type="cellIs" dxfId="1" priority="2" stopIfTrue="1" operator="equal">
      <formula>TRUE</formula>
    </cfRule>
    <cfRule type="notContainsBlanks" dxfId="0" priority="3">
      <formula>LEN(TRIM(F20))&gt;0</formula>
    </cfRule>
  </conditionalFormatting>
  <conditionalFormatting sqref="D21:E21">
    <cfRule type="colorScale" priority="1">
      <colorScale>
        <cfvo type="num" val="&quot;0.98&quot;"/>
        <cfvo type="num" val="1"/>
        <cfvo type="num" val="44228"/>
        <color rgb="FFFF0000"/>
        <color theme="9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Vilém Pecen</cp:lastModifiedBy>
  <dcterms:created xsi:type="dcterms:W3CDTF">2015-06-05T18:19:34Z</dcterms:created>
  <dcterms:modified xsi:type="dcterms:W3CDTF">2021-06-12T09:40:18Z</dcterms:modified>
</cp:coreProperties>
</file>